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E:\FORMULACIÓN\"/>
    </mc:Choice>
  </mc:AlternateContent>
  <xr:revisionPtr revIDLastSave="0" documentId="13_ncr:1_{6229D704-16D4-4E30-A664-A93FA9F8353D}" xr6:coauthVersionLast="47" xr6:coauthVersionMax="47" xr10:uidLastSave="{00000000-0000-0000-0000-000000000000}"/>
  <bookViews>
    <workbookView xWindow="-107" yWindow="-107" windowWidth="20847" windowHeight="12401" tabRatio="500" xr2:uid="{00000000-000D-0000-FFFF-FFFF00000000}"/>
  </bookViews>
  <sheets>
    <sheet name="Plan recursos proyecto -" sheetId="2" r:id="rId1"/>
    <sheet name="Ejemplo Plan recursos proyecto" sheetId="1" r:id="rId2"/>
  </sheets>
  <externalReferences>
    <externalReference r:id="rId3"/>
  </externalReferences>
  <definedNames>
    <definedName name="_xlnm.Print_Area" localSheetId="1">'Ejemplo Plan recursos proyecto'!$B$1:$AF$62</definedName>
    <definedName name="_xlnm.Print_Area" localSheetId="0">'Plan recursos proyecto -'!$B$1:$AF$64</definedName>
    <definedName name="Type" localSheetId="0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K15" i="1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AE55" i="2"/>
  <c r="AE54" i="2"/>
  <c r="AE53" i="2"/>
  <c r="AE52" i="2"/>
  <c r="AE51" i="2"/>
  <c r="AE50" i="2"/>
  <c r="AE49" i="2"/>
  <c r="AE56" i="2" s="1"/>
  <c r="C60" i="2" s="1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AF42" i="2"/>
  <c r="AE42" i="2"/>
  <c r="AF41" i="2"/>
  <c r="AE41" i="2"/>
  <c r="AE40" i="2"/>
  <c r="AF40" i="2" s="1"/>
  <c r="AF39" i="2"/>
  <c r="AE39" i="2"/>
  <c r="AE38" i="2"/>
  <c r="AF38" i="2" s="1"/>
  <c r="AE37" i="2"/>
  <c r="AE43" i="2" s="1"/>
  <c r="AF36" i="2"/>
  <c r="AE36" i="2"/>
  <c r="AF35" i="2"/>
  <c r="AE35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AD30" i="2"/>
  <c r="AD45" i="2" s="1"/>
  <c r="AC30" i="2"/>
  <c r="AC45" i="2" s="1"/>
  <c r="AB30" i="2"/>
  <c r="AB45" i="2" s="1"/>
  <c r="AA30" i="2"/>
  <c r="AA45" i="2" s="1"/>
  <c r="Z30" i="2"/>
  <c r="Z45" i="2" s="1"/>
  <c r="Y30" i="2"/>
  <c r="Y45" i="2" s="1"/>
  <c r="X30" i="2"/>
  <c r="X45" i="2" s="1"/>
  <c r="W30" i="2"/>
  <c r="W45" i="2" s="1"/>
  <c r="V30" i="2"/>
  <c r="V45" i="2" s="1"/>
  <c r="U30" i="2"/>
  <c r="U45" i="2" s="1"/>
  <c r="T30" i="2"/>
  <c r="T45" i="2" s="1"/>
  <c r="S30" i="2"/>
  <c r="S45" i="2" s="1"/>
  <c r="R30" i="2"/>
  <c r="R45" i="2" s="1"/>
  <c r="Q30" i="2"/>
  <c r="Q45" i="2" s="1"/>
  <c r="P30" i="2"/>
  <c r="P45" i="2" s="1"/>
  <c r="O30" i="2"/>
  <c r="O45" i="2" s="1"/>
  <c r="N30" i="2"/>
  <c r="N45" i="2" s="1"/>
  <c r="M30" i="2"/>
  <c r="M45" i="2" s="1"/>
  <c r="L30" i="2"/>
  <c r="L45" i="2" s="1"/>
  <c r="K30" i="2"/>
  <c r="K45" i="2" s="1"/>
  <c r="J30" i="2"/>
  <c r="J45" i="2" s="1"/>
  <c r="I30" i="2"/>
  <c r="I45" i="2" s="1"/>
  <c r="H30" i="2"/>
  <c r="H45" i="2" s="1"/>
  <c r="AE29" i="2"/>
  <c r="AF29" i="2" s="1"/>
  <c r="AE28" i="2"/>
  <c r="AF28" i="2" s="1"/>
  <c r="AF27" i="2"/>
  <c r="AE27" i="2"/>
  <c r="AF26" i="2"/>
  <c r="AE26" i="2"/>
  <c r="AF25" i="2"/>
  <c r="AE25" i="2"/>
  <c r="AF24" i="2"/>
  <c r="AE24" i="2"/>
  <c r="AE23" i="2"/>
  <c r="AF23" i="2" s="1"/>
  <c r="AE22" i="2"/>
  <c r="AF22" i="2" s="1"/>
  <c r="AF21" i="2"/>
  <c r="AE21" i="2"/>
  <c r="AF20" i="2"/>
  <c r="AE20" i="2"/>
  <c r="AF19" i="2"/>
  <c r="AE19" i="2"/>
  <c r="AF18" i="2"/>
  <c r="AE18" i="2"/>
  <c r="AE17" i="2"/>
  <c r="AF17" i="2" s="1"/>
  <c r="AE16" i="2"/>
  <c r="AE30" i="2" s="1"/>
  <c r="AE45" i="2" s="1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H15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AE55" i="1"/>
  <c r="AE54" i="1"/>
  <c r="AE53" i="1"/>
  <c r="AE52" i="1"/>
  <c r="AE51" i="1"/>
  <c r="AE50" i="1"/>
  <c r="AE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R45" i="1" s="1"/>
  <c r="Q43" i="1"/>
  <c r="P43" i="1"/>
  <c r="O43" i="1"/>
  <c r="N43" i="1"/>
  <c r="M43" i="1"/>
  <c r="L43" i="1"/>
  <c r="K43" i="1"/>
  <c r="J43" i="1"/>
  <c r="I43" i="1"/>
  <c r="H43" i="1"/>
  <c r="AE42" i="1"/>
  <c r="AF42" i="1" s="1"/>
  <c r="AE41" i="1"/>
  <c r="AF41" i="1" s="1"/>
  <c r="AE40" i="1"/>
  <c r="AF40" i="1" s="1"/>
  <c r="AE39" i="1"/>
  <c r="AF39" i="1" s="1"/>
  <c r="AE38" i="1"/>
  <c r="AF38" i="1" s="1"/>
  <c r="AE37" i="1"/>
  <c r="AF37" i="1" s="1"/>
  <c r="AE36" i="1"/>
  <c r="AF36" i="1" s="1"/>
  <c r="AE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AE30" i="1"/>
  <c r="AD30" i="1"/>
  <c r="AD45" i="1" s="1"/>
  <c r="AC30" i="1"/>
  <c r="AC45" i="1" s="1"/>
  <c r="AB30" i="1"/>
  <c r="AA30" i="1"/>
  <c r="AA45" i="1" s="1"/>
  <c r="Z30" i="1"/>
  <c r="Z45" i="1" s="1"/>
  <c r="Y30" i="1"/>
  <c r="Y45" i="1" s="1"/>
  <c r="X30" i="1"/>
  <c r="X45" i="1" s="1"/>
  <c r="W30" i="1"/>
  <c r="W45" i="1" s="1"/>
  <c r="V30" i="1"/>
  <c r="U30" i="1"/>
  <c r="U45" i="1" s="1"/>
  <c r="T30" i="1"/>
  <c r="T45" i="1" s="1"/>
  <c r="S30" i="1"/>
  <c r="S45" i="1" s="1"/>
  <c r="R30" i="1"/>
  <c r="Q30" i="1"/>
  <c r="Q45" i="1" s="1"/>
  <c r="P30" i="1"/>
  <c r="O30" i="1"/>
  <c r="O45" i="1" s="1"/>
  <c r="N30" i="1"/>
  <c r="N45" i="1" s="1"/>
  <c r="M30" i="1"/>
  <c r="M45" i="1" s="1"/>
  <c r="L30" i="1"/>
  <c r="L45" i="1" s="1"/>
  <c r="K30" i="1"/>
  <c r="K45" i="1" s="1"/>
  <c r="J30" i="1"/>
  <c r="I30" i="1"/>
  <c r="I45" i="1" s="1"/>
  <c r="H30" i="1"/>
  <c r="H45" i="1" s="1"/>
  <c r="AF29" i="1"/>
  <c r="AE29" i="1"/>
  <c r="AE28" i="1"/>
  <c r="AF28" i="1" s="1"/>
  <c r="AF27" i="1"/>
  <c r="AE27" i="1"/>
  <c r="AE26" i="1"/>
  <c r="AF26" i="1" s="1"/>
  <c r="AE25" i="1"/>
  <c r="AF25" i="1" s="1"/>
  <c r="AE24" i="1"/>
  <c r="AF24" i="1" s="1"/>
  <c r="AF23" i="1"/>
  <c r="AE23" i="1"/>
  <c r="AF22" i="1"/>
  <c r="AE22" i="1"/>
  <c r="AE21" i="1"/>
  <c r="AF21" i="1" s="1"/>
  <c r="AF20" i="1"/>
  <c r="AE20" i="1"/>
  <c r="AE19" i="1"/>
  <c r="AF19" i="1" s="1"/>
  <c r="AE18" i="1"/>
  <c r="AF18" i="1" s="1"/>
  <c r="AE17" i="1"/>
  <c r="AF17" i="1" s="1"/>
  <c r="AF16" i="1"/>
  <c r="AE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J15" i="1"/>
  <c r="I15" i="1"/>
  <c r="H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E43" i="1" l="1"/>
  <c r="AF30" i="1"/>
  <c r="J45" i="1"/>
  <c r="V45" i="1"/>
  <c r="AE56" i="1"/>
  <c r="C60" i="1" s="1"/>
  <c r="P45" i="1"/>
  <c r="AB45" i="1"/>
  <c r="AE45" i="1"/>
  <c r="AF37" i="2"/>
  <c r="AF43" i="2" s="1"/>
  <c r="AF35" i="1"/>
  <c r="AF43" i="1" s="1"/>
  <c r="AF45" i="1" s="1"/>
  <c r="C59" i="1" s="1"/>
  <c r="AF16" i="2"/>
  <c r="AF30" i="2" s="1"/>
  <c r="C61" i="1" l="1"/>
  <c r="C62" i="1" s="1"/>
  <c r="AF45" i="2"/>
  <c r="C59" i="2" s="1"/>
  <c r="C61" i="2" l="1"/>
  <c r="C62" i="2" s="1"/>
</calcChain>
</file>

<file path=xl/sharedStrings.xml><?xml version="1.0" encoding="utf-8"?>
<sst xmlns="http://schemas.openxmlformats.org/spreadsheetml/2006/main" count="150" uniqueCount="51">
  <si>
    <t>PLANTILLA DE PLANIFICACIÓN DE RECURSOS DEL PROYECTO</t>
  </si>
  <si>
    <t xml:space="preserve">Se puede aplicar un color de relleno a las celdas para indicar las fechas de inicio y finalización, como se ilustra a continuación. </t>
  </si>
  <si>
    <t>VISIÓN GENERAL DEL PROYECTO</t>
  </si>
  <si>
    <t>INICIO DE FASE</t>
  </si>
  <si>
    <t>FIN DE FASE</t>
  </si>
  <si>
    <t>FASES DEL PROYECTO</t>
  </si>
  <si>
    <t>FASE 1</t>
  </si>
  <si>
    <t>FASE 2</t>
  </si>
  <si>
    <t>FASE 3</t>
  </si>
  <si>
    <t>FASE 4</t>
  </si>
  <si>
    <t>FASE 5</t>
  </si>
  <si>
    <t>FASE 6</t>
  </si>
  <si>
    <t>FASE 7</t>
  </si>
  <si>
    <t xml:space="preserve">El número de días de trabajo netos se ha calculado para cada mes y se enumera debajo del mes y el año representados. Introduzca el número proyectado de días de trabajo en las celdas correspondientes para cada rol. </t>
  </si>
  <si>
    <t>Supone 8 horas por día para una semana laboral de 40 horas.</t>
  </si>
  <si>
    <t>NECESIDADES DE RECURSOS</t>
  </si>
  <si>
    <t>SOLICITADO</t>
  </si>
  <si>
    <t>PROYECTADO</t>
  </si>
  <si>
    <t>TOTAL</t>
  </si>
  <si>
    <t>COSTO TOTAL</t>
  </si>
  <si>
    <t>ÁREA ORGANIZATIVA</t>
  </si>
  <si>
    <t>ROL</t>
  </si>
  <si>
    <t>QTY</t>
  </si>
  <si>
    <t>TASA DE PAGO</t>
  </si>
  <si>
    <t>FECHA DE INICIO</t>
  </si>
  <si>
    <t>FECHA FINAL</t>
  </si>
  <si>
    <t>HORAS</t>
  </si>
  <si>
    <t>ASIGNADO</t>
  </si>
  <si>
    <t>Departamento 1</t>
  </si>
  <si>
    <t>Función 1</t>
  </si>
  <si>
    <t>Función 2</t>
  </si>
  <si>
    <t>Departamento 2</t>
  </si>
  <si>
    <t>Función 3</t>
  </si>
  <si>
    <t>Departamento 3</t>
  </si>
  <si>
    <t xml:space="preserve"> </t>
  </si>
  <si>
    <t>SUBTOTAL</t>
  </si>
  <si>
    <t>DOTACIÓN INCREMENTAL DE PERSONAL / CONSULTORES</t>
  </si>
  <si>
    <t>TOTAL DE HORAS</t>
  </si>
  <si>
    <t>TOTALES DE PERSONAL PROYECTADOS</t>
  </si>
  <si>
    <t xml:space="preserve">Introduzca el importe proyectado que se gastará por mes para cada partida. </t>
  </si>
  <si>
    <t>GASTOS ADICIONALES</t>
  </si>
  <si>
    <t>DESCRIPCIÓN</t>
  </si>
  <si>
    <t>SOFTWARE</t>
  </si>
  <si>
    <t>HARDWARE</t>
  </si>
  <si>
    <t>APOYO</t>
  </si>
  <si>
    <t>EQUIPO</t>
  </si>
  <si>
    <t>OTRO</t>
  </si>
  <si>
    <t>PROYECCIÓN DE GASTOS TOTALES</t>
  </si>
  <si>
    <t>RECURSOS TOTALES DE PERSONAL</t>
  </si>
  <si>
    <t>TOTAL DE GASTOS ADICIONALES</t>
  </si>
  <si>
    <t>RESERVA DE GESTIÓN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</si>
</sst>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\-mm\-dd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name val="Century Gothic"/>
      <family val="1"/>
    </font>
    <font>
      <b/>
      <sz val="12"/>
      <name val="Century Gothic"/>
      <family val="1"/>
    </font>
    <font>
      <sz val="10"/>
      <name val="Century Gothic"/>
      <family val="1"/>
    </font>
    <font>
      <b/>
      <sz val="10"/>
      <color indexed="8"/>
      <name val="Century Gothic"/>
      <family val="1"/>
    </font>
    <font>
      <b/>
      <sz val="10"/>
      <color indexed="17"/>
      <name val="Century Gothic"/>
      <family val="1"/>
    </font>
    <font>
      <sz val="10"/>
      <color indexed="22"/>
      <name val="Century Gothic"/>
      <family val="1"/>
    </font>
    <font>
      <sz val="10"/>
      <color indexed="8"/>
      <name val="Century Gothic"/>
      <family val="1"/>
    </font>
    <font>
      <b/>
      <sz val="11"/>
      <color theme="0"/>
      <name val="Century Gothic"/>
      <family val="1"/>
    </font>
    <font>
      <sz val="10"/>
      <color theme="0"/>
      <name val="Century Gothic"/>
      <family val="1"/>
    </font>
    <font>
      <sz val="11"/>
      <name val="Century Gothic"/>
      <family val="1"/>
    </font>
    <font>
      <b/>
      <sz val="10"/>
      <color theme="1"/>
      <name val="Century Gothic"/>
      <family val="1"/>
    </font>
    <font>
      <b/>
      <sz val="14"/>
      <name val="Century Gothic"/>
      <family val="1"/>
    </font>
    <font>
      <sz val="9"/>
      <name val="Century Gothic"/>
      <family val="1"/>
    </font>
    <font>
      <i/>
      <sz val="10"/>
      <name val="Century Gothic"/>
      <family val="1"/>
    </font>
    <font>
      <sz val="22"/>
      <color theme="1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44" fontId="8" fillId="0" borderId="0"/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14" fontId="11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7" fillId="7" borderId="7" xfId="0" applyFont="1" applyFill="1" applyBorder="1" applyAlignment="1">
      <alignment horizontal="left" vertical="center" indent="1"/>
    </xf>
    <xf numFmtId="0" fontId="7" fillId="7" borderId="8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left" vertical="center" indent="1"/>
    </xf>
    <xf numFmtId="0" fontId="7" fillId="7" borderId="10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 inden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 inden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164" fontId="9" fillId="2" borderId="5" xfId="0" applyNumberFormat="1" applyFont="1" applyFill="1" applyBorder="1" applyAlignment="1" applyProtection="1">
      <alignment vertical="center"/>
      <protection locked="0"/>
    </xf>
    <xf numFmtId="164" fontId="13" fillId="2" borderId="5" xfId="0" applyNumberFormat="1" applyFont="1" applyFill="1" applyBorder="1" applyAlignment="1" applyProtection="1">
      <alignment horizontal="center" vertical="center"/>
      <protection locked="0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14" fontId="9" fillId="2" borderId="5" xfId="0" applyNumberFormat="1" applyFont="1" applyFill="1" applyBorder="1" applyAlignment="1">
      <alignment horizontal="right" vertical="center"/>
    </xf>
    <xf numFmtId="14" fontId="14" fillId="2" borderId="5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left" wrapText="1" indent="1"/>
    </xf>
    <xf numFmtId="0" fontId="7" fillId="7" borderId="13" xfId="0" applyFont="1" applyFill="1" applyBorder="1" applyAlignment="1">
      <alignment horizontal="left" vertical="top" wrapText="1" indent="1"/>
    </xf>
    <xf numFmtId="0" fontId="7" fillId="7" borderId="9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/>
    </xf>
    <xf numFmtId="3" fontId="7" fillId="7" borderId="13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9" borderId="5" xfId="0" applyFont="1" applyFill="1" applyBorder="1" applyAlignment="1" applyProtection="1">
      <alignment horizontal="center" vertical="center"/>
      <protection locked="0"/>
    </xf>
    <xf numFmtId="0" fontId="9" fillId="10" borderId="5" xfId="0" applyFont="1" applyFill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 applyProtection="1">
      <alignment horizontal="center" vertical="center"/>
      <protection locked="0"/>
    </xf>
    <xf numFmtId="0" fontId="9" fillId="12" borderId="5" xfId="0" applyFont="1" applyFill="1" applyBorder="1" applyAlignment="1" applyProtection="1">
      <alignment horizontal="center" vertical="center"/>
      <protection locked="0"/>
    </xf>
    <xf numFmtId="0" fontId="9" fillId="13" borderId="5" xfId="0" applyFont="1" applyFill="1" applyBorder="1" applyAlignment="1" applyProtection="1">
      <alignment horizontal="center" vertical="center"/>
      <protection locked="0"/>
    </xf>
    <xf numFmtId="164" fontId="9" fillId="13" borderId="5" xfId="0" applyNumberFormat="1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165" fontId="17" fillId="4" borderId="18" xfId="4" applyNumberFormat="1" applyFont="1" applyFill="1" applyBorder="1" applyAlignment="1">
      <alignment vertical="center"/>
    </xf>
    <xf numFmtId="14" fontId="7" fillId="4" borderId="18" xfId="4" applyNumberFormat="1" applyFont="1" applyFill="1" applyBorder="1" applyAlignment="1">
      <alignment horizontal="right" vertical="center"/>
    </xf>
    <xf numFmtId="14" fontId="7" fillId="4" borderId="19" xfId="4" applyNumberFormat="1" applyFont="1" applyFill="1" applyBorder="1" applyAlignment="1">
      <alignment horizontal="right" vertical="center" indent="1"/>
    </xf>
    <xf numFmtId="0" fontId="7" fillId="3" borderId="1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4" borderId="26" xfId="0" applyFont="1" applyFill="1" applyBorder="1" applyAlignment="1">
      <alignment horizontal="center" wrapText="1"/>
    </xf>
    <xf numFmtId="0" fontId="7" fillId="4" borderId="27" xfId="0" applyFont="1" applyFill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1" fillId="0" borderId="6" xfId="0" applyFont="1" applyBorder="1" applyAlignment="1" applyProtection="1">
      <alignment horizontal="left" vertical="center" wrapText="1" inden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65" fontId="11" fillId="0" borderId="6" xfId="4" applyNumberFormat="1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left" vertical="center" wrapText="1" inden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5" fontId="11" fillId="0" borderId="5" xfId="4" applyNumberFormat="1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left" vertical="center" wrapText="1" inden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165" fontId="11" fillId="0" borderId="15" xfId="4" applyNumberFormat="1" applyFont="1" applyBorder="1" applyAlignment="1" applyProtection="1">
      <alignment vertical="center" wrapText="1"/>
      <protection locked="0"/>
    </xf>
    <xf numFmtId="3" fontId="15" fillId="14" borderId="19" xfId="0" applyNumberFormat="1" applyFont="1" applyFill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3" fontId="15" fillId="14" borderId="2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5" fillId="0" borderId="6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/>
    </xf>
    <xf numFmtId="1" fontId="11" fillId="14" borderId="27" xfId="0" applyNumberFormat="1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center" vertical="center"/>
    </xf>
    <xf numFmtId="166" fontId="11" fillId="0" borderId="3" xfId="0" applyNumberFormat="1" applyFont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vertical="top"/>
    </xf>
    <xf numFmtId="166" fontId="11" fillId="0" borderId="2" xfId="4" applyNumberFormat="1" applyFont="1" applyBorder="1" applyAlignment="1" applyProtection="1">
      <alignment horizontal="center" vertical="center"/>
      <protection locked="0"/>
    </xf>
    <xf numFmtId="166" fontId="11" fillId="0" borderId="1" xfId="4" applyNumberFormat="1" applyFont="1" applyBorder="1" applyAlignment="1" applyProtection="1">
      <alignment horizontal="center" vertical="center"/>
      <protection locked="0"/>
    </xf>
    <xf numFmtId="166" fontId="11" fillId="0" borderId="20" xfId="4" applyNumberFormat="1" applyFont="1" applyBorder="1" applyAlignment="1" applyProtection="1">
      <alignment horizontal="center" vertical="center"/>
      <protection locked="0"/>
    </xf>
    <xf numFmtId="0" fontId="7" fillId="7" borderId="30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vertical="top" wrapText="1"/>
    </xf>
    <xf numFmtId="166" fontId="11" fillId="0" borderId="4" xfId="4" applyNumberFormat="1" applyFont="1" applyBorder="1" applyAlignment="1" applyProtection="1">
      <alignment horizontal="center" vertical="center"/>
      <protection locked="0"/>
    </xf>
    <xf numFmtId="166" fontId="11" fillId="0" borderId="3" xfId="4" applyNumberFormat="1" applyFont="1" applyBorder="1" applyAlignment="1" applyProtection="1">
      <alignment horizontal="center" vertical="center"/>
      <protection locked="0"/>
    </xf>
    <xf numFmtId="166" fontId="11" fillId="0" borderId="29" xfId="4" applyNumberFormat="1" applyFont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 wrapText="1"/>
    </xf>
    <xf numFmtId="165" fontId="15" fillId="14" borderId="19" xfId="0" applyNumberFormat="1" applyFont="1" applyFill="1" applyBorder="1" applyAlignment="1">
      <alignment horizontal="center" vertical="center"/>
    </xf>
    <xf numFmtId="165" fontId="15" fillId="14" borderId="16" xfId="0" applyNumberFormat="1" applyFont="1" applyFill="1" applyBorder="1" applyAlignment="1">
      <alignment horizontal="center" vertical="center"/>
    </xf>
    <xf numFmtId="165" fontId="15" fillId="14" borderId="25" xfId="0" applyNumberFormat="1" applyFont="1" applyFill="1" applyBorder="1" applyAlignment="1">
      <alignment horizontal="center" vertical="center"/>
    </xf>
    <xf numFmtId="165" fontId="12" fillId="6" borderId="19" xfId="0" applyNumberFormat="1" applyFont="1" applyFill="1" applyBorder="1" applyAlignment="1">
      <alignment vertical="center"/>
    </xf>
    <xf numFmtId="3" fontId="15" fillId="15" borderId="28" xfId="0" applyNumberFormat="1" applyFont="1" applyFill="1" applyBorder="1" applyAlignment="1">
      <alignment horizontal="center" vertical="center"/>
    </xf>
    <xf numFmtId="167" fontId="15" fillId="0" borderId="6" xfId="0" applyNumberFormat="1" applyFont="1" applyBorder="1" applyAlignment="1">
      <alignment horizontal="center" vertical="center"/>
    </xf>
    <xf numFmtId="167" fontId="15" fillId="0" borderId="22" xfId="0" applyNumberFormat="1" applyFont="1" applyBorder="1" applyAlignment="1">
      <alignment horizontal="center" vertical="center"/>
    </xf>
    <xf numFmtId="167" fontId="15" fillId="0" borderId="5" xfId="0" applyNumberFormat="1" applyFont="1" applyBorder="1" applyAlignment="1">
      <alignment horizontal="center" vertical="center"/>
    </xf>
    <xf numFmtId="167" fontId="15" fillId="0" borderId="23" xfId="0" applyNumberFormat="1" applyFont="1" applyBorder="1" applyAlignment="1">
      <alignment horizontal="center" vertical="center"/>
    </xf>
    <xf numFmtId="167" fontId="15" fillId="0" borderId="15" xfId="0" applyNumberFormat="1" applyFont="1" applyBorder="1" applyAlignment="1">
      <alignment horizontal="center" vertical="center"/>
    </xf>
    <xf numFmtId="167" fontId="15" fillId="0" borderId="24" xfId="0" applyNumberFormat="1" applyFont="1" applyBorder="1" applyAlignment="1">
      <alignment horizontal="center" vertical="center"/>
    </xf>
    <xf numFmtId="165" fontId="12" fillId="5" borderId="31" xfId="0" applyNumberFormat="1" applyFont="1" applyFill="1" applyBorder="1" applyAlignment="1">
      <alignment vertical="center"/>
    </xf>
    <xf numFmtId="165" fontId="12" fillId="5" borderId="32" xfId="0" applyNumberFormat="1" applyFont="1" applyFill="1" applyBorder="1" applyAlignment="1">
      <alignment vertical="center"/>
    </xf>
    <xf numFmtId="165" fontId="12" fillId="5" borderId="33" xfId="0" applyNumberFormat="1" applyFont="1" applyFill="1" applyBorder="1" applyAlignment="1">
      <alignment vertical="center"/>
    </xf>
    <xf numFmtId="0" fontId="7" fillId="7" borderId="10" xfId="0" applyFont="1" applyFill="1" applyBorder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7" fontId="15" fillId="0" borderId="20" xfId="0" applyNumberFormat="1" applyFont="1" applyBorder="1" applyAlignment="1">
      <alignment horizontal="center" vertical="center"/>
    </xf>
    <xf numFmtId="0" fontId="7" fillId="4" borderId="34" xfId="0" applyFont="1" applyFill="1" applyBorder="1" applyAlignment="1">
      <alignment vertical="center"/>
    </xf>
    <xf numFmtId="0" fontId="17" fillId="4" borderId="35" xfId="0" applyFont="1" applyFill="1" applyBorder="1" applyAlignment="1">
      <alignment vertical="center"/>
    </xf>
    <xf numFmtId="165" fontId="17" fillId="4" borderId="35" xfId="4" applyNumberFormat="1" applyFont="1" applyFill="1" applyBorder="1" applyAlignment="1">
      <alignment vertical="center"/>
    </xf>
    <xf numFmtId="14" fontId="7" fillId="4" borderId="35" xfId="4" applyNumberFormat="1" applyFont="1" applyFill="1" applyBorder="1" applyAlignment="1">
      <alignment horizontal="right" vertical="center"/>
    </xf>
    <xf numFmtId="14" fontId="7" fillId="4" borderId="36" xfId="4" applyNumberFormat="1" applyFont="1" applyFill="1" applyBorder="1" applyAlignment="1">
      <alignment horizontal="right" vertical="center" inden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6" fontId="11" fillId="0" borderId="8" xfId="4" applyNumberFormat="1" applyFont="1" applyBorder="1" applyAlignment="1" applyProtection="1">
      <alignment horizontal="center" vertical="center"/>
      <protection locked="0"/>
    </xf>
    <xf numFmtId="3" fontId="12" fillId="14" borderId="1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7" borderId="5" xfId="0" applyFont="1" applyFill="1" applyBorder="1" applyAlignment="1">
      <alignment horizontal="right" vertical="center" inden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66" fontId="22" fillId="0" borderId="3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7" fontId="10" fillId="2" borderId="5" xfId="0" applyNumberFormat="1" applyFont="1" applyFill="1" applyBorder="1" applyAlignment="1">
      <alignment horizontal="left" vertical="center"/>
    </xf>
    <xf numFmtId="0" fontId="16" fillId="7" borderId="15" xfId="0" applyFont="1" applyFill="1" applyBorder="1" applyAlignment="1">
      <alignment horizontal="right" vertical="center" indent="1"/>
    </xf>
    <xf numFmtId="167" fontId="10" fillId="2" borderId="15" xfId="0" applyNumberFormat="1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right" vertical="center" indent="1"/>
    </xf>
    <xf numFmtId="167" fontId="10" fillId="5" borderId="16" xfId="0" applyNumberFormat="1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168" fontId="7" fillId="3" borderId="5" xfId="0" applyNumberFormat="1" applyFont="1" applyFill="1" applyBorder="1" applyAlignment="1">
      <alignment horizontal="center" vertical="center"/>
    </xf>
    <xf numFmtId="168" fontId="11" fillId="0" borderId="3" xfId="0" applyNumberFormat="1" applyFont="1" applyBorder="1" applyAlignment="1" applyProtection="1">
      <alignment horizontal="center" vertical="center"/>
      <protection locked="0"/>
    </xf>
    <xf numFmtId="168" fontId="11" fillId="0" borderId="1" xfId="0" applyNumberFormat="1" applyFont="1" applyBorder="1" applyAlignment="1">
      <alignment horizontal="center" vertical="center"/>
    </xf>
    <xf numFmtId="168" fontId="7" fillId="7" borderId="9" xfId="0" applyNumberFormat="1" applyFont="1" applyFill="1" applyBorder="1" applyAlignment="1">
      <alignment horizontal="center"/>
    </xf>
    <xf numFmtId="168" fontId="7" fillId="7" borderId="12" xfId="0" applyNumberFormat="1" applyFont="1" applyFill="1" applyBorder="1" applyAlignment="1">
      <alignment horizontal="center"/>
    </xf>
    <xf numFmtId="168" fontId="7" fillId="7" borderId="21" xfId="0" applyNumberFormat="1" applyFont="1" applyFill="1" applyBorder="1" applyAlignment="1">
      <alignment horizontal="center"/>
    </xf>
    <xf numFmtId="168" fontId="7" fillId="7" borderId="13" xfId="0" applyNumberFormat="1" applyFont="1" applyFill="1" applyBorder="1" applyAlignment="1">
      <alignment horizontal="center" vertical="center"/>
    </xf>
    <xf numFmtId="168" fontId="7" fillId="7" borderId="6" xfId="0" applyNumberFormat="1" applyFont="1" applyFill="1" applyBorder="1" applyAlignment="1">
      <alignment horizontal="center" vertical="center"/>
    </xf>
    <xf numFmtId="168" fontId="7" fillId="7" borderId="22" xfId="0" applyNumberFormat="1" applyFont="1" applyFill="1" applyBorder="1" applyAlignment="1">
      <alignment horizontal="center" vertical="center"/>
    </xf>
    <xf numFmtId="168" fontId="11" fillId="0" borderId="4" xfId="4" applyNumberFormat="1" applyFont="1" applyBorder="1" applyAlignment="1" applyProtection="1">
      <alignment horizontal="center" vertical="center"/>
      <protection locked="0"/>
    </xf>
    <xf numFmtId="168" fontId="11" fillId="0" borderId="2" xfId="4" applyNumberFormat="1" applyFont="1" applyBorder="1" applyAlignment="1" applyProtection="1">
      <alignment horizontal="center" vertical="center"/>
      <protection locked="0"/>
    </xf>
    <xf numFmtId="168" fontId="11" fillId="0" borderId="3" xfId="4" applyNumberFormat="1" applyFont="1" applyBorder="1" applyAlignment="1" applyProtection="1">
      <alignment horizontal="center" vertical="center"/>
      <protection locked="0"/>
    </xf>
    <xf numFmtId="168" fontId="11" fillId="0" borderId="1" xfId="4" applyNumberFormat="1" applyFont="1" applyBorder="1" applyAlignment="1" applyProtection="1">
      <alignment horizontal="center" vertical="center"/>
      <protection locked="0"/>
    </xf>
    <xf numFmtId="168" fontId="7" fillId="7" borderId="9" xfId="0" applyNumberFormat="1" applyFont="1" applyFill="1" applyBorder="1" applyAlignment="1">
      <alignment horizontal="center" vertical="center"/>
    </xf>
    <xf numFmtId="168" fontId="7" fillId="7" borderId="12" xfId="0" applyNumberFormat="1" applyFont="1" applyFill="1" applyBorder="1" applyAlignment="1">
      <alignment horizontal="center" vertical="center"/>
    </xf>
    <xf numFmtId="168" fontId="7" fillId="7" borderId="21" xfId="0" applyNumberFormat="1" applyFont="1" applyFill="1" applyBorder="1" applyAlignment="1">
      <alignment horizontal="center" vertical="center"/>
    </xf>
  </cellXfs>
  <cellStyles count="5">
    <cellStyle name="Hipervínculo" xfId="1" builtinId="8" hidden="1"/>
    <cellStyle name="Hipervínculo visitado" xfId="2" builtinId="9" hidden="1"/>
    <cellStyle name="Moneda" xfId="4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O88"/>
  <sheetViews>
    <sheetView showGridLines="0" tabSelected="1" zoomScale="90" zoomScaleNormal="90" workbookViewId="0">
      <selection activeCell="I3" sqref="I3"/>
    </sheetView>
  </sheetViews>
  <sheetFormatPr baseColWidth="10" defaultColWidth="10.81640625" defaultRowHeight="15.05" x14ac:dyDescent="0.35"/>
  <cols>
    <col min="1" max="1" width="3.453125" style="4" customWidth="1"/>
    <col min="2" max="2" width="36.81640625" style="4" customWidth="1"/>
    <col min="3" max="3" width="30.81640625" style="4" customWidth="1"/>
    <col min="4" max="4" width="7.7265625" style="4" customWidth="1"/>
    <col min="5" max="5" width="11.453125" style="4" customWidth="1"/>
    <col min="6" max="7" width="13.81640625" style="4" customWidth="1"/>
    <col min="8" max="30" width="12.6328125" style="4" customWidth="1"/>
    <col min="31" max="32" width="15.81640625" style="4" customWidth="1"/>
    <col min="33" max="33" width="10.81640625" style="4" customWidth="1"/>
    <col min="34" max="16384" width="10.81640625" style="4"/>
  </cols>
  <sheetData>
    <row r="1" spans="2:41" ht="50" customHeight="1" x14ac:dyDescent="0.35">
      <c r="B1" s="1" t="s">
        <v>0</v>
      </c>
      <c r="C1" s="1"/>
      <c r="E1" s="1"/>
    </row>
    <row r="2" spans="2:41" s="5" customFormat="1" ht="25" customHeight="1" x14ac:dyDescent="0.35">
      <c r="H2" s="128" t="s">
        <v>1</v>
      </c>
    </row>
    <row r="3" spans="2:41" s="5" customFormat="1" ht="25" customHeight="1" x14ac:dyDescent="0.35">
      <c r="B3" s="29" t="s">
        <v>2</v>
      </c>
      <c r="C3" s="19"/>
      <c r="D3" s="19"/>
      <c r="E3" s="19"/>
      <c r="F3" s="85" t="s">
        <v>3</v>
      </c>
      <c r="G3" s="28" t="s">
        <v>4</v>
      </c>
      <c r="H3" s="18" t="str">
        <f>TEXT($F$4,"MMM-YYYY")</f>
        <v>oct-2023</v>
      </c>
      <c r="I3" s="138" t="str">
        <f>TEXT(EDATE($F$4,1),"MMM-aaaa")</f>
        <v>nov-jueves</v>
      </c>
      <c r="J3" s="138" t="str">
        <f>TEXT(EDATE($F$4,2),"MMM-aaaa")</f>
        <v>dic-sábado</v>
      </c>
      <c r="K3" s="138" t="str">
        <f>TEXT(EDATE($F$4,3),"MMM-aaaa")</f>
        <v>ene-martes</v>
      </c>
      <c r="L3" s="138" t="str">
        <f>TEXT(EDATE($F$4,4),"MMM-aaaa")</f>
        <v>feb-viernes</v>
      </c>
      <c r="M3" s="138" t="str">
        <f>TEXT(EDATE($F$4,5),"MMM-aaaa")</f>
        <v>mar-sábado</v>
      </c>
      <c r="N3" s="138" t="str">
        <f>TEXT(EDATE($F$4,6),"MMM-aaaa")</f>
        <v>abr-martes</v>
      </c>
      <c r="O3" s="138" t="str">
        <f>TEXT(EDATE($F$4,7),"MMM-aaaa")</f>
        <v>may-jueves</v>
      </c>
      <c r="P3" s="138" t="str">
        <f>TEXT(EDATE($F$4,8),"MMM-aaaa")</f>
        <v>jun-domingo</v>
      </c>
      <c r="Q3" s="138" t="str">
        <f>TEXT(EDATE($F$4,9),"MMM-aaaa")</f>
        <v>jul-martes</v>
      </c>
      <c r="R3" s="138" t="str">
        <f>TEXT(EDATE($F$4,10),"MMM-aaaa")</f>
        <v>ago-viernes</v>
      </c>
      <c r="S3" s="138" t="str">
        <f>TEXT(EDATE($F$4,11),"MMM-aaaa")</f>
        <v>sep-lunes</v>
      </c>
      <c r="T3" s="138" t="str">
        <f>TEXT(EDATE($F$4,12),"MMM-aaaa")</f>
        <v>oct-miércoles</v>
      </c>
      <c r="U3" s="138" t="str">
        <f>TEXT(EDATE($F$4,13),"MMM-aaaa")</f>
        <v>nov-sábado</v>
      </c>
      <c r="V3" s="138" t="str">
        <f>TEXT(EDATE($F$4,14),"MMM-aaaa")</f>
        <v>dic-lunes</v>
      </c>
      <c r="W3" s="138" t="str">
        <f>TEXT(EDATE($F$4,15),"MMM-aaaa")</f>
        <v>ene-jueves</v>
      </c>
      <c r="X3" s="138" t="str">
        <f>TEXT(EDATE($F$4,16),"MMM-aaaa")</f>
        <v>feb-domingo</v>
      </c>
      <c r="Y3" s="138" t="str">
        <f>TEXT(EDATE($F$4,17),"MMM-aaaa")</f>
        <v>mar-domingo</v>
      </c>
      <c r="Z3" s="138" t="str">
        <f>TEXT(EDATE($F$4,18),"MMM-aaaa")</f>
        <v>abr-miércoles</v>
      </c>
      <c r="AA3" s="138" t="str">
        <f>TEXT(EDATE($F$4,19),"MMM-aaaa")</f>
        <v>may-viernes</v>
      </c>
      <c r="AB3" s="138" t="str">
        <f>TEXT(EDATE($F$4,20),"MMM-aaaa")</f>
        <v>jun-lunes</v>
      </c>
      <c r="AC3" s="138" t="str">
        <f>TEXT(EDATE($F$4,21),"MMM-aaaa")</f>
        <v>jul-miércoles</v>
      </c>
      <c r="AD3" s="138" t="str">
        <f>TEXT(EDATE($F$4,22),"MMM-aaaa")</f>
        <v>ago-sábado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2:41" s="8" customFormat="1" ht="25" customHeight="1" x14ac:dyDescent="0.35">
      <c r="B4" s="22" t="s">
        <v>5</v>
      </c>
      <c r="C4" s="23"/>
      <c r="D4" s="23"/>
      <c r="E4" s="23"/>
      <c r="F4" s="86">
        <v>45201</v>
      </c>
      <c r="G4" s="8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2:41" s="8" customFormat="1" ht="25" customHeight="1" x14ac:dyDescent="0.35">
      <c r="B5" s="26" t="s">
        <v>6</v>
      </c>
      <c r="C5" s="27"/>
      <c r="D5" s="27"/>
      <c r="E5" s="27"/>
      <c r="F5" s="86"/>
      <c r="G5" s="84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2:41" s="8" customFormat="1" ht="25" customHeight="1" x14ac:dyDescent="0.35">
      <c r="B6" s="24" t="s">
        <v>7</v>
      </c>
      <c r="C6" s="25"/>
      <c r="D6" s="25"/>
      <c r="E6" s="25"/>
      <c r="F6" s="86"/>
      <c r="G6" s="84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2:41" s="8" customFormat="1" ht="25" customHeight="1" x14ac:dyDescent="0.35">
      <c r="B7" s="26" t="s">
        <v>8</v>
      </c>
      <c r="C7" s="27"/>
      <c r="D7" s="27"/>
      <c r="E7" s="27"/>
      <c r="F7" s="86"/>
      <c r="G7" s="8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2:41" s="8" customFormat="1" ht="25" customHeight="1" x14ac:dyDescent="0.35">
      <c r="B8" s="24" t="s">
        <v>9</v>
      </c>
      <c r="C8" s="25"/>
      <c r="D8" s="25"/>
      <c r="E8" s="25"/>
      <c r="F8" s="86"/>
      <c r="G8" s="8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9"/>
      <c r="AF8" s="9"/>
      <c r="AG8" s="9"/>
      <c r="AH8" s="10"/>
      <c r="AI8" s="10"/>
      <c r="AJ8" s="9"/>
      <c r="AK8" s="9"/>
      <c r="AL8" s="9"/>
      <c r="AM8" s="9"/>
      <c r="AN8" s="9"/>
      <c r="AO8" s="9"/>
    </row>
    <row r="9" spans="2:41" s="8" customFormat="1" ht="25" customHeight="1" x14ac:dyDescent="0.35">
      <c r="B9" s="26" t="s">
        <v>10</v>
      </c>
      <c r="C9" s="27"/>
      <c r="D9" s="27"/>
      <c r="E9" s="27"/>
      <c r="F9" s="86"/>
      <c r="G9" s="84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9"/>
      <c r="AF9" s="9"/>
      <c r="AG9" s="9"/>
      <c r="AH9" s="11"/>
      <c r="AI9" s="11"/>
      <c r="AJ9" s="9"/>
      <c r="AK9" s="9"/>
      <c r="AL9" s="9"/>
      <c r="AM9" s="9"/>
      <c r="AN9" s="9"/>
      <c r="AO9" s="9"/>
    </row>
    <row r="10" spans="2:41" s="8" customFormat="1" ht="25" customHeight="1" x14ac:dyDescent="0.35">
      <c r="B10" s="24" t="s">
        <v>11</v>
      </c>
      <c r="C10" s="25"/>
      <c r="D10" s="25"/>
      <c r="E10" s="25"/>
      <c r="F10" s="86"/>
      <c r="G10" s="84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s="5" customFormat="1" ht="25" customHeight="1" x14ac:dyDescent="0.35">
      <c r="B11" s="24" t="s">
        <v>12</v>
      </c>
      <c r="C11" s="25"/>
      <c r="D11" s="25"/>
      <c r="E11" s="25"/>
      <c r="F11" s="130"/>
      <c r="G11" s="131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5"/>
      <c r="Y11" s="35"/>
      <c r="Z11" s="35"/>
      <c r="AA11" s="35"/>
      <c r="AB11" s="35"/>
      <c r="AC11" s="35"/>
      <c r="AD11" s="35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2:41" s="5" customFormat="1" ht="25" customHeight="1" x14ac:dyDescent="0.35">
      <c r="H12" s="128" t="s">
        <v>13</v>
      </c>
      <c r="AF12" s="129" t="s">
        <v>14</v>
      </c>
    </row>
    <row r="13" spans="2:41" s="6" customFormat="1" ht="25" customHeight="1" x14ac:dyDescent="0.35">
      <c r="B13" s="29" t="s">
        <v>15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2:41" s="2" customFormat="1" ht="19.100000000000001" customHeight="1" x14ac:dyDescent="0.25">
      <c r="B14" s="38"/>
      <c r="C14" s="38"/>
      <c r="D14" s="40"/>
      <c r="E14" s="40"/>
      <c r="F14" s="92" t="s">
        <v>16</v>
      </c>
      <c r="G14" s="87" t="s">
        <v>17</v>
      </c>
      <c r="H14" s="42" t="str">
        <f>TEXT($F$4,"MMM-YYYY")</f>
        <v>oct-2023</v>
      </c>
      <c r="I14" s="141" t="str">
        <f>TEXT(EDATE($F$4,1),"MMM-aaaa")</f>
        <v>nov-jueves</v>
      </c>
      <c r="J14" s="142" t="str">
        <f>TEXT(EDATE($F$4,2),"MMM-aaaa")</f>
        <v>dic-sábado</v>
      </c>
      <c r="K14" s="142" t="str">
        <f>TEXT(EDATE($F$4,3),"MMM-aaaa")</f>
        <v>ene-martes</v>
      </c>
      <c r="L14" s="142" t="str">
        <f>TEXT(EDATE($F$4,4),"MMM-aaaa")</f>
        <v>feb-viernes</v>
      </c>
      <c r="M14" s="142" t="str">
        <f>TEXT(EDATE($F$4,5),"MMM-aaaa")</f>
        <v>mar-sábado</v>
      </c>
      <c r="N14" s="142" t="str">
        <f>TEXT(EDATE($F$4,6),"MMM-aaaa")</f>
        <v>abr-martes</v>
      </c>
      <c r="O14" s="142" t="str">
        <f>TEXT(EDATE($F$4,7),"MMM-aaaa")</f>
        <v>may-jueves</v>
      </c>
      <c r="P14" s="142" t="str">
        <f>TEXT(EDATE($F$4,8),"MMM-aaaa")</f>
        <v>jun-domingo</v>
      </c>
      <c r="Q14" s="142" t="str">
        <f>TEXT(EDATE($F$4,9),"MMM-aaaa")</f>
        <v>jul-martes</v>
      </c>
      <c r="R14" s="142" t="str">
        <f>TEXT(EDATE($F$4,10),"MMM-aaaa")</f>
        <v>ago-viernes</v>
      </c>
      <c r="S14" s="142" t="str">
        <f>TEXT(EDATE($F$4,11),"MMM-aaaa")</f>
        <v>sep-lunes</v>
      </c>
      <c r="T14" s="142" t="str">
        <f>TEXT(EDATE($F$4,12),"MMM-aaaa")</f>
        <v>oct-miércoles</v>
      </c>
      <c r="U14" s="142" t="str">
        <f>TEXT(EDATE($F$4,13),"MMM-aaaa")</f>
        <v>nov-sábado</v>
      </c>
      <c r="V14" s="142" t="str">
        <f>TEXT(EDATE($F$4,14),"MMM-aaaa")</f>
        <v>dic-lunes</v>
      </c>
      <c r="W14" s="142" t="str">
        <f>TEXT(EDATE($F$4,15),"MMM-aaaa")</f>
        <v>ene-jueves</v>
      </c>
      <c r="X14" s="142" t="str">
        <f>TEXT(EDATE($F$4,16),"MMM-aaaa")</f>
        <v>feb-domingo</v>
      </c>
      <c r="Y14" s="142" t="str">
        <f>TEXT(EDATE($F$4,17),"MMM-aaaa")</f>
        <v>mar-domingo</v>
      </c>
      <c r="Z14" s="142" t="str">
        <f>TEXT(EDATE($F$4,18),"MMM-aaaa")</f>
        <v>abr-miércoles</v>
      </c>
      <c r="AA14" s="142" t="str">
        <f>TEXT(EDATE($F$4,19),"MMM-aaaa")</f>
        <v>may-viernes</v>
      </c>
      <c r="AB14" s="142" t="str">
        <f>TEXT(EDATE($F$4,20),"MMM-aaaa")</f>
        <v>jun-lunes</v>
      </c>
      <c r="AC14" s="142" t="str">
        <f>TEXT(EDATE($F$4,21),"MMM-aaaa")</f>
        <v>jul-miércoles</v>
      </c>
      <c r="AD14" s="143" t="str">
        <f>TEXT(EDATE($F$4,22),"MMM-aaaa")</f>
        <v>ago-sábado</v>
      </c>
      <c r="AE14" s="60" t="s">
        <v>18</v>
      </c>
      <c r="AF14" s="58" t="s">
        <v>19</v>
      </c>
      <c r="AG14" s="3"/>
      <c r="AH14" s="3"/>
      <c r="AI14" s="3"/>
      <c r="AJ14" s="3"/>
      <c r="AK14" s="3"/>
      <c r="AL14" s="3"/>
      <c r="AM14" s="3"/>
      <c r="AN14" s="3"/>
      <c r="AO14" s="3"/>
    </row>
    <row r="15" spans="2:41" s="6" customFormat="1" ht="25" customHeight="1" x14ac:dyDescent="0.35">
      <c r="B15" s="39" t="s">
        <v>20</v>
      </c>
      <c r="C15" s="39" t="s">
        <v>21</v>
      </c>
      <c r="D15" s="41" t="s">
        <v>22</v>
      </c>
      <c r="E15" s="41" t="s">
        <v>23</v>
      </c>
      <c r="F15" s="93" t="s">
        <v>24</v>
      </c>
      <c r="G15" s="88" t="s">
        <v>25</v>
      </c>
      <c r="H15" s="43">
        <f>NETWORKDAYS($F$4,EOMONTH($F$4,0),)</f>
        <v>22</v>
      </c>
      <c r="I15" s="144">
        <f>NETWORKDAYS(EDATE($F$4,1),EOMONTH(EDATE($F$4,1),0),)</f>
        <v>21</v>
      </c>
      <c r="J15" s="145">
        <f>NETWORKDAYS(EDATE($F$4,2),EOMONTH(EDATE($F$4,2),0),)</f>
        <v>20</v>
      </c>
      <c r="K15" s="145">
        <f>NETWORKDAYS(EDATE($F$4,3),EOMONTH(EDATE($F$4,3),0),)</f>
        <v>22</v>
      </c>
      <c r="L15" s="145">
        <f>NETWORKDAYS(EDATE($F$4,4),EOMONTH(EDATE($F$4,4),0),)</f>
        <v>20</v>
      </c>
      <c r="M15" s="145">
        <f>NETWORKDAYS(EDATE($F$4,5),EOMONTH(EDATE($F$4,5),0),)</f>
        <v>20</v>
      </c>
      <c r="N15" s="145">
        <f>NETWORKDAYS(EDATE($F$4,6),EOMONTH(EDATE($F$4,6),0),)</f>
        <v>21</v>
      </c>
      <c r="O15" s="145">
        <f>NETWORKDAYS(EDATE($F$4,7),EOMONTH(EDATE($F$4,7),0),)</f>
        <v>22</v>
      </c>
      <c r="P15" s="145">
        <f>NETWORKDAYS(EDATE($F$4,8),EOMONTH(EDATE($F$4,8),0),)</f>
        <v>20</v>
      </c>
      <c r="Q15" s="145">
        <f>NETWORKDAYS(EDATE($F$4,9),EOMONTH(EDATE($F$4,9),0),)</f>
        <v>22</v>
      </c>
      <c r="R15" s="145">
        <f>NETWORKDAYS(EDATE($F$4,10),EOMONTH(EDATE($F$4,10),0),)</f>
        <v>21</v>
      </c>
      <c r="S15" s="145">
        <f>NETWORKDAYS(EDATE($F$4,11),EOMONTH(EDATE($F$4,11),0),)</f>
        <v>21</v>
      </c>
      <c r="T15" s="145">
        <f>NETWORKDAYS(EDATE($F$4,12),EOMONTH(EDATE($F$4,12),0),)</f>
        <v>22</v>
      </c>
      <c r="U15" s="145">
        <f>NETWORKDAYS(EDATE($F$4,13),EOMONTH(EDATE($F$4,13),0),)</f>
        <v>20</v>
      </c>
      <c r="V15" s="145">
        <f>NETWORKDAYS(EDATE($F$4,14),EOMONTH(EDATE($F$4,14),0),)</f>
        <v>22</v>
      </c>
      <c r="W15" s="145">
        <f>NETWORKDAYS(EDATE($F$4,15),EOMONTH(EDATE($F$4,15),0),)</f>
        <v>22</v>
      </c>
      <c r="X15" s="145">
        <f>NETWORKDAYS(EDATE($F$4,16),EOMONTH(EDATE($F$4,16),0),)</f>
        <v>20</v>
      </c>
      <c r="Y15" s="145">
        <f>NETWORKDAYS(EDATE($F$4,17),EOMONTH(EDATE($F$4,17),0),)</f>
        <v>21</v>
      </c>
      <c r="Z15" s="145">
        <f>NETWORKDAYS(EDATE($F$4,18),EOMONTH(EDATE($F$4,18),0),)</f>
        <v>21</v>
      </c>
      <c r="AA15" s="145">
        <f>NETWORKDAYS(EDATE($F$4,19),EOMONTH(EDATE($F$4,19),0),)</f>
        <v>21</v>
      </c>
      <c r="AB15" s="145">
        <f>NETWORKDAYS(EDATE($F$4,20),EOMONTH(EDATE($F$4,20),0),)</f>
        <v>21</v>
      </c>
      <c r="AC15" s="145">
        <f>NETWORKDAYS(EDATE($F$4,21),EOMONTH(EDATE($F$4,21),0),)</f>
        <v>22</v>
      </c>
      <c r="AD15" s="146">
        <f>NETWORKDAYS(EDATE($F$4,22),EOMONTH(EDATE($F$4,22),0),)</f>
        <v>20</v>
      </c>
      <c r="AE15" s="61" t="s">
        <v>26</v>
      </c>
      <c r="AF15" s="59" t="s">
        <v>27</v>
      </c>
      <c r="AG15" s="13"/>
      <c r="AH15" s="13"/>
      <c r="AI15" s="13"/>
      <c r="AJ15" s="13"/>
      <c r="AK15" s="13"/>
      <c r="AL15" s="13"/>
      <c r="AM15" s="13"/>
      <c r="AN15" s="13"/>
      <c r="AO15" s="13"/>
    </row>
    <row r="16" spans="2:41" s="8" customFormat="1" ht="25" customHeight="1" x14ac:dyDescent="0.35">
      <c r="B16" s="63"/>
      <c r="C16" s="63"/>
      <c r="D16" s="64"/>
      <c r="E16" s="65"/>
      <c r="F16" s="94"/>
      <c r="G16" s="89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  <c r="AE16" s="82">
        <f t="shared" ref="AE16:AE29" si="0">SUM(H16:AD16)*8</f>
        <v>0</v>
      </c>
      <c r="AF16" s="83">
        <f t="shared" ref="AF16:AF29" si="1">AE16*E16*D16</f>
        <v>0</v>
      </c>
      <c r="AG16" s="14"/>
      <c r="AH16" s="14"/>
      <c r="AI16" s="14"/>
      <c r="AJ16" s="14"/>
      <c r="AK16" s="14"/>
      <c r="AL16" s="14"/>
      <c r="AM16" s="14"/>
      <c r="AN16" s="14"/>
      <c r="AO16" s="14"/>
    </row>
    <row r="17" spans="2:41" s="8" customFormat="1" ht="25" customHeight="1" x14ac:dyDescent="0.35">
      <c r="B17" s="66"/>
      <c r="C17" s="66"/>
      <c r="D17" s="67"/>
      <c r="E17" s="68"/>
      <c r="F17" s="95"/>
      <c r="G17" s="90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9"/>
      <c r="AE17" s="82">
        <f t="shared" si="0"/>
        <v>0</v>
      </c>
      <c r="AF17" s="83">
        <f t="shared" si="1"/>
        <v>0</v>
      </c>
      <c r="AG17" s="15"/>
      <c r="AH17" s="14"/>
      <c r="AI17" s="14"/>
      <c r="AJ17" s="14"/>
      <c r="AK17" s="14"/>
      <c r="AL17" s="14"/>
      <c r="AM17" s="14"/>
      <c r="AN17" s="14"/>
      <c r="AO17" s="14"/>
    </row>
    <row r="18" spans="2:41" s="8" customFormat="1" ht="25" customHeight="1" x14ac:dyDescent="0.35">
      <c r="B18" s="66"/>
      <c r="C18" s="66"/>
      <c r="D18" s="67"/>
      <c r="E18" s="68"/>
      <c r="F18" s="95"/>
      <c r="G18" s="90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9"/>
      <c r="AE18" s="82">
        <f t="shared" si="0"/>
        <v>0</v>
      </c>
      <c r="AF18" s="83">
        <f t="shared" si="1"/>
        <v>0</v>
      </c>
      <c r="AG18" s="14"/>
      <c r="AH18" s="14"/>
      <c r="AI18" s="14"/>
      <c r="AJ18" s="14"/>
      <c r="AK18" s="14"/>
      <c r="AL18" s="14"/>
      <c r="AM18" s="14"/>
      <c r="AN18" s="14"/>
      <c r="AO18" s="14"/>
    </row>
    <row r="19" spans="2:41" s="8" customFormat="1" ht="25" customHeight="1" x14ac:dyDescent="0.35">
      <c r="B19" s="66"/>
      <c r="C19" s="66"/>
      <c r="D19" s="67"/>
      <c r="E19" s="68"/>
      <c r="F19" s="95"/>
      <c r="G19" s="90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9"/>
      <c r="AE19" s="82">
        <f t="shared" si="0"/>
        <v>0</v>
      </c>
      <c r="AF19" s="83">
        <f t="shared" si="1"/>
        <v>0</v>
      </c>
      <c r="AG19" s="14"/>
      <c r="AH19" s="14"/>
      <c r="AI19" s="14"/>
      <c r="AJ19" s="14"/>
      <c r="AK19" s="14"/>
      <c r="AL19" s="14"/>
      <c r="AM19" s="14"/>
      <c r="AN19" s="14"/>
      <c r="AO19" s="14"/>
    </row>
    <row r="20" spans="2:41" s="8" customFormat="1" ht="25" customHeight="1" x14ac:dyDescent="0.35">
      <c r="B20" s="66"/>
      <c r="C20" s="66"/>
      <c r="D20" s="67"/>
      <c r="E20" s="68"/>
      <c r="F20" s="95"/>
      <c r="G20" s="90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  <c r="AE20" s="82">
        <f t="shared" si="0"/>
        <v>0</v>
      </c>
      <c r="AF20" s="83">
        <f t="shared" si="1"/>
        <v>0</v>
      </c>
      <c r="AG20" s="14"/>
      <c r="AH20" s="14"/>
      <c r="AI20" s="14"/>
      <c r="AJ20" s="14"/>
      <c r="AK20" s="14"/>
      <c r="AL20" s="14"/>
      <c r="AM20" s="14"/>
      <c r="AN20" s="14"/>
      <c r="AO20" s="14"/>
    </row>
    <row r="21" spans="2:41" s="8" customFormat="1" ht="25" customHeight="1" x14ac:dyDescent="0.35">
      <c r="B21" s="66"/>
      <c r="C21" s="66"/>
      <c r="D21" s="67"/>
      <c r="E21" s="68"/>
      <c r="F21" s="95"/>
      <c r="G21" s="90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9"/>
      <c r="AE21" s="82">
        <f t="shared" si="0"/>
        <v>0</v>
      </c>
      <c r="AF21" s="83">
        <f t="shared" si="1"/>
        <v>0</v>
      </c>
      <c r="AG21" s="14"/>
      <c r="AH21" s="14"/>
      <c r="AI21" s="14"/>
      <c r="AJ21" s="14"/>
      <c r="AK21" s="14"/>
      <c r="AL21" s="14"/>
      <c r="AM21" s="14"/>
      <c r="AN21" s="14"/>
      <c r="AO21" s="14"/>
    </row>
    <row r="22" spans="2:41" s="8" customFormat="1" ht="25" customHeight="1" x14ac:dyDescent="0.35">
      <c r="B22" s="66"/>
      <c r="C22" s="66"/>
      <c r="D22" s="67"/>
      <c r="E22" s="68"/>
      <c r="F22" s="95"/>
      <c r="G22" s="90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9"/>
      <c r="AE22" s="82">
        <f t="shared" si="0"/>
        <v>0</v>
      </c>
      <c r="AF22" s="83">
        <f t="shared" si="1"/>
        <v>0</v>
      </c>
      <c r="AG22" s="14"/>
      <c r="AH22" s="14"/>
      <c r="AI22" s="14"/>
      <c r="AJ22" s="14"/>
      <c r="AK22" s="14"/>
      <c r="AL22" s="14"/>
      <c r="AM22" s="14"/>
      <c r="AN22" s="14"/>
      <c r="AO22" s="14"/>
    </row>
    <row r="23" spans="2:41" s="8" customFormat="1" ht="25" customHeight="1" x14ac:dyDescent="0.35">
      <c r="B23" s="66"/>
      <c r="C23" s="66"/>
      <c r="D23" s="67"/>
      <c r="E23" s="68"/>
      <c r="F23" s="95"/>
      <c r="G23" s="90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9"/>
      <c r="AE23" s="82">
        <f t="shared" si="0"/>
        <v>0</v>
      </c>
      <c r="AF23" s="83">
        <f t="shared" si="1"/>
        <v>0</v>
      </c>
      <c r="AG23" s="14"/>
      <c r="AH23" s="14"/>
      <c r="AI23" s="14"/>
      <c r="AJ23" s="14"/>
      <c r="AK23" s="14"/>
      <c r="AL23" s="14"/>
      <c r="AM23" s="14"/>
      <c r="AN23" s="14"/>
      <c r="AO23" s="14"/>
    </row>
    <row r="24" spans="2:41" s="8" customFormat="1" ht="25" customHeight="1" x14ac:dyDescent="0.35">
      <c r="B24" s="66"/>
      <c r="C24" s="66"/>
      <c r="D24" s="67"/>
      <c r="E24" s="68"/>
      <c r="F24" s="95"/>
      <c r="G24" s="90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9"/>
      <c r="AE24" s="82">
        <f t="shared" si="0"/>
        <v>0</v>
      </c>
      <c r="AF24" s="83">
        <f t="shared" si="1"/>
        <v>0</v>
      </c>
      <c r="AG24" s="14"/>
      <c r="AH24" s="14"/>
      <c r="AI24" s="14"/>
      <c r="AJ24" s="14"/>
      <c r="AK24" s="14"/>
      <c r="AL24" s="14"/>
      <c r="AM24" s="14"/>
      <c r="AN24" s="14"/>
      <c r="AO24" s="14"/>
    </row>
    <row r="25" spans="2:41" s="8" customFormat="1" ht="25" customHeight="1" x14ac:dyDescent="0.35">
      <c r="B25" s="66"/>
      <c r="C25" s="66"/>
      <c r="D25" s="67"/>
      <c r="E25" s="68"/>
      <c r="F25" s="95"/>
      <c r="G25" s="90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9"/>
      <c r="AE25" s="82">
        <f t="shared" si="0"/>
        <v>0</v>
      </c>
      <c r="AF25" s="83">
        <f t="shared" si="1"/>
        <v>0</v>
      </c>
      <c r="AG25" s="14"/>
      <c r="AH25" s="14"/>
      <c r="AI25" s="14"/>
      <c r="AJ25" s="14"/>
      <c r="AK25" s="14"/>
      <c r="AL25" s="14"/>
      <c r="AM25" s="14"/>
      <c r="AN25" s="14"/>
      <c r="AO25" s="14"/>
    </row>
    <row r="26" spans="2:41" s="8" customFormat="1" ht="25" customHeight="1" x14ac:dyDescent="0.35">
      <c r="B26" s="66"/>
      <c r="C26" s="66"/>
      <c r="D26" s="67"/>
      <c r="E26" s="68"/>
      <c r="F26" s="95"/>
      <c r="G26" s="90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9"/>
      <c r="AE26" s="82">
        <f t="shared" si="0"/>
        <v>0</v>
      </c>
      <c r="AF26" s="83">
        <f t="shared" si="1"/>
        <v>0</v>
      </c>
      <c r="AG26" s="14"/>
      <c r="AH26" s="14"/>
      <c r="AI26" s="14"/>
      <c r="AJ26" s="14"/>
      <c r="AK26" s="14"/>
      <c r="AL26" s="14"/>
      <c r="AM26" s="14"/>
      <c r="AN26" s="14"/>
      <c r="AO26" s="14"/>
    </row>
    <row r="27" spans="2:41" s="8" customFormat="1" ht="25" customHeight="1" x14ac:dyDescent="0.35">
      <c r="B27" s="66"/>
      <c r="C27" s="66"/>
      <c r="D27" s="67"/>
      <c r="E27" s="68"/>
      <c r="F27" s="95"/>
      <c r="G27" s="90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9"/>
      <c r="AE27" s="82">
        <f t="shared" si="0"/>
        <v>0</v>
      </c>
      <c r="AF27" s="83">
        <f t="shared" si="1"/>
        <v>0</v>
      </c>
      <c r="AG27" s="14"/>
      <c r="AH27" s="14"/>
      <c r="AI27" s="14"/>
      <c r="AJ27" s="14"/>
      <c r="AK27" s="14"/>
      <c r="AL27" s="14"/>
      <c r="AM27" s="14"/>
      <c r="AN27" s="14"/>
      <c r="AO27" s="14"/>
    </row>
    <row r="28" spans="2:41" s="8" customFormat="1" ht="25" customHeight="1" x14ac:dyDescent="0.35">
      <c r="B28" s="66"/>
      <c r="C28" s="66"/>
      <c r="D28" s="67"/>
      <c r="E28" s="68"/>
      <c r="F28" s="95"/>
      <c r="G28" s="90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9"/>
      <c r="AE28" s="82">
        <f t="shared" si="0"/>
        <v>0</v>
      </c>
      <c r="AF28" s="83">
        <f t="shared" si="1"/>
        <v>0</v>
      </c>
      <c r="AG28" s="14"/>
      <c r="AH28" s="14"/>
      <c r="AI28" s="14"/>
      <c r="AJ28" s="14"/>
      <c r="AK28" s="14"/>
      <c r="AL28" s="14"/>
      <c r="AM28" s="14"/>
      <c r="AN28" s="14"/>
      <c r="AO28" s="14"/>
    </row>
    <row r="29" spans="2:41" s="8" customFormat="1" ht="25" customHeight="1" thickBot="1" x14ac:dyDescent="0.4">
      <c r="B29" s="69"/>
      <c r="C29" s="69"/>
      <c r="D29" s="70"/>
      <c r="E29" s="71"/>
      <c r="F29" s="96"/>
      <c r="G29" s="91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  <c r="AE29" s="82">
        <f t="shared" si="0"/>
        <v>0</v>
      </c>
      <c r="AF29" s="83">
        <f t="shared" si="1"/>
        <v>0</v>
      </c>
      <c r="AG29" s="14"/>
      <c r="AH29" s="14"/>
      <c r="AI29" s="14"/>
      <c r="AJ29" s="14"/>
      <c r="AK29" s="14"/>
      <c r="AL29" s="14"/>
      <c r="AM29" s="14"/>
      <c r="AN29" s="14"/>
      <c r="AO29" s="14"/>
    </row>
    <row r="30" spans="2:41" s="5" customFormat="1" ht="29.95" customHeight="1" thickTop="1" thickBot="1" x14ac:dyDescent="0.4">
      <c r="B30" s="53" t="s">
        <v>34</v>
      </c>
      <c r="C30" s="54"/>
      <c r="D30" s="54"/>
      <c r="E30" s="55"/>
      <c r="F30" s="56"/>
      <c r="G30" s="57" t="s">
        <v>35</v>
      </c>
      <c r="H30" s="72">
        <f t="shared" ref="H30:AF30" si="2">SUM(H16:H29)</f>
        <v>0</v>
      </c>
      <c r="I30" s="73">
        <f t="shared" si="2"/>
        <v>0</v>
      </c>
      <c r="J30" s="73">
        <f t="shared" si="2"/>
        <v>0</v>
      </c>
      <c r="K30" s="73">
        <f t="shared" si="2"/>
        <v>0</v>
      </c>
      <c r="L30" s="73">
        <f t="shared" si="2"/>
        <v>0</v>
      </c>
      <c r="M30" s="73">
        <f t="shared" si="2"/>
        <v>0</v>
      </c>
      <c r="N30" s="73">
        <f t="shared" si="2"/>
        <v>0</v>
      </c>
      <c r="O30" s="73">
        <f t="shared" si="2"/>
        <v>0</v>
      </c>
      <c r="P30" s="73">
        <f t="shared" si="2"/>
        <v>0</v>
      </c>
      <c r="Q30" s="73">
        <f t="shared" si="2"/>
        <v>0</v>
      </c>
      <c r="R30" s="73">
        <f t="shared" si="2"/>
        <v>0</v>
      </c>
      <c r="S30" s="73">
        <f t="shared" si="2"/>
        <v>0</v>
      </c>
      <c r="T30" s="73">
        <f t="shared" si="2"/>
        <v>0</v>
      </c>
      <c r="U30" s="73">
        <f t="shared" si="2"/>
        <v>0</v>
      </c>
      <c r="V30" s="73">
        <f t="shared" si="2"/>
        <v>0</v>
      </c>
      <c r="W30" s="73">
        <f t="shared" si="2"/>
        <v>0</v>
      </c>
      <c r="X30" s="73">
        <f t="shared" si="2"/>
        <v>0</v>
      </c>
      <c r="Y30" s="73">
        <f t="shared" si="2"/>
        <v>0</v>
      </c>
      <c r="Z30" s="73">
        <f t="shared" si="2"/>
        <v>0</v>
      </c>
      <c r="AA30" s="73">
        <f t="shared" si="2"/>
        <v>0</v>
      </c>
      <c r="AB30" s="73">
        <f t="shared" si="2"/>
        <v>0</v>
      </c>
      <c r="AC30" s="73">
        <f t="shared" si="2"/>
        <v>0</v>
      </c>
      <c r="AD30" s="74">
        <f t="shared" si="2"/>
        <v>0</v>
      </c>
      <c r="AE30" s="102">
        <f t="shared" si="2"/>
        <v>0</v>
      </c>
      <c r="AF30" s="101">
        <f t="shared" si="2"/>
        <v>0</v>
      </c>
    </row>
    <row r="31" spans="2:41" s="5" customFormat="1" ht="25" customHeight="1" x14ac:dyDescent="0.35">
      <c r="H31" s="128" t="s">
        <v>13</v>
      </c>
      <c r="AF31" s="129" t="s">
        <v>14</v>
      </c>
    </row>
    <row r="32" spans="2:41" s="6" customFormat="1" ht="25" customHeight="1" x14ac:dyDescent="0.35">
      <c r="B32" s="29" t="s">
        <v>36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2:41" s="2" customFormat="1" ht="19.100000000000001" customHeight="1" x14ac:dyDescent="0.25">
      <c r="B33" s="38"/>
      <c r="C33" s="38"/>
      <c r="D33" s="40"/>
      <c r="E33" s="40"/>
      <c r="F33" s="92" t="s">
        <v>16</v>
      </c>
      <c r="G33" s="87" t="s">
        <v>17</v>
      </c>
      <c r="H33" s="42" t="str">
        <f>TEXT($F$4,"MMM-YYYY")</f>
        <v>oct-2023</v>
      </c>
      <c r="I33" s="141" t="str">
        <f>TEXT(EDATE($F$4,1),"MMM-aaaa")</f>
        <v>nov-jueves</v>
      </c>
      <c r="J33" s="142" t="str">
        <f>TEXT(EDATE($F$4,2),"MMM-aaaa")</f>
        <v>dic-sábado</v>
      </c>
      <c r="K33" s="142" t="str">
        <f>TEXT(EDATE($F$4,3),"MMM-aaaa")</f>
        <v>ene-martes</v>
      </c>
      <c r="L33" s="142" t="str">
        <f>TEXT(EDATE($F$4,4),"MMM-aaaa")</f>
        <v>feb-viernes</v>
      </c>
      <c r="M33" s="142" t="str">
        <f>TEXT(EDATE($F$4,5),"MMM-aaaa")</f>
        <v>mar-sábado</v>
      </c>
      <c r="N33" s="142" t="str">
        <f>TEXT(EDATE($F$4,6),"MMM-aaaa")</f>
        <v>abr-martes</v>
      </c>
      <c r="O33" s="142" t="str">
        <f>TEXT(EDATE($F$4,7),"MMM-aaaa")</f>
        <v>may-jueves</v>
      </c>
      <c r="P33" s="142" t="str">
        <f>TEXT(EDATE($F$4,8),"MMM-aaaa")</f>
        <v>jun-domingo</v>
      </c>
      <c r="Q33" s="142" t="str">
        <f>TEXT(EDATE($F$4,9),"MMM-aaaa")</f>
        <v>jul-martes</v>
      </c>
      <c r="R33" s="142" t="str">
        <f>TEXT(EDATE($F$4,10),"MMM-aaaa")</f>
        <v>ago-viernes</v>
      </c>
      <c r="S33" s="142" t="str">
        <f>TEXT(EDATE($F$4,11),"MMM-aaaa")</f>
        <v>sep-lunes</v>
      </c>
      <c r="T33" s="142" t="str">
        <f>TEXT(EDATE($F$4,12),"MMM-aaaa")</f>
        <v>oct-miércoles</v>
      </c>
      <c r="U33" s="142" t="str">
        <f>TEXT(EDATE($F$4,13),"MMM-aaaa")</f>
        <v>nov-sábado</v>
      </c>
      <c r="V33" s="142" t="str">
        <f>TEXT(EDATE($F$4,14),"MMM-aaaa")</f>
        <v>dic-lunes</v>
      </c>
      <c r="W33" s="142" t="str">
        <f>TEXT(EDATE($F$4,15),"MMM-aaaa")</f>
        <v>ene-jueves</v>
      </c>
      <c r="X33" s="142" t="str">
        <f>TEXT(EDATE($F$4,16),"MMM-aaaa")</f>
        <v>feb-domingo</v>
      </c>
      <c r="Y33" s="142" t="str">
        <f>TEXT(EDATE($F$4,17),"MMM-aaaa")</f>
        <v>mar-domingo</v>
      </c>
      <c r="Z33" s="142" t="str">
        <f>TEXT(EDATE($F$4,18),"MMM-aaaa")</f>
        <v>abr-miércoles</v>
      </c>
      <c r="AA33" s="142" t="str">
        <f>TEXT(EDATE($F$4,19),"MMM-aaaa")</f>
        <v>may-viernes</v>
      </c>
      <c r="AB33" s="142" t="str">
        <f>TEXT(EDATE($F$4,20),"MMM-aaaa")</f>
        <v>jun-lunes</v>
      </c>
      <c r="AC33" s="142" t="str">
        <f>TEXT(EDATE($F$4,21),"MMM-aaaa")</f>
        <v>jul-miércoles</v>
      </c>
      <c r="AD33" s="143" t="str">
        <f>TEXT(EDATE($F$4,22),"MMM-aaaa")</f>
        <v>ago-sábado</v>
      </c>
      <c r="AE33" s="60" t="s">
        <v>18</v>
      </c>
      <c r="AF33" s="58" t="s">
        <v>19</v>
      </c>
      <c r="AG33" s="3"/>
      <c r="AH33" s="3"/>
      <c r="AI33" s="3"/>
      <c r="AJ33" s="3"/>
      <c r="AK33" s="3"/>
      <c r="AL33" s="3"/>
      <c r="AM33" s="3"/>
      <c r="AN33" s="3"/>
      <c r="AO33" s="3"/>
    </row>
    <row r="34" spans="2:41" s="6" customFormat="1" ht="25" customHeight="1" x14ac:dyDescent="0.35">
      <c r="B34" s="39" t="s">
        <v>20</v>
      </c>
      <c r="C34" s="39" t="s">
        <v>21</v>
      </c>
      <c r="D34" s="41" t="s">
        <v>22</v>
      </c>
      <c r="E34" s="41" t="s">
        <v>23</v>
      </c>
      <c r="F34" s="93" t="s">
        <v>24</v>
      </c>
      <c r="G34" s="88" t="s">
        <v>25</v>
      </c>
      <c r="H34" s="43">
        <f>NETWORKDAYS($F$4,EOMONTH($F$4,0),)</f>
        <v>22</v>
      </c>
      <c r="I34" s="144">
        <f>NETWORKDAYS(EDATE($F$4,1),EOMONTH(EDATE($F$4,1),0),)</f>
        <v>21</v>
      </c>
      <c r="J34" s="145">
        <f>NETWORKDAYS(EDATE($F$4,2),EOMONTH(EDATE($F$4,2),0),)</f>
        <v>20</v>
      </c>
      <c r="K34" s="145">
        <f>NETWORKDAYS(EDATE($F$4,3),EOMONTH(EDATE($F$4,3),0),)</f>
        <v>22</v>
      </c>
      <c r="L34" s="145">
        <f>NETWORKDAYS(EDATE($F$4,4),EOMONTH(EDATE($F$4,4),0),)</f>
        <v>20</v>
      </c>
      <c r="M34" s="145">
        <f>NETWORKDAYS(EDATE($F$4,5),EOMONTH(EDATE($F$4,5),0),)</f>
        <v>20</v>
      </c>
      <c r="N34" s="145">
        <f>NETWORKDAYS(EDATE($F$4,6),EOMONTH(EDATE($F$4,6),0),)</f>
        <v>21</v>
      </c>
      <c r="O34" s="145">
        <f>NETWORKDAYS(EDATE($F$4,7),EOMONTH(EDATE($F$4,7),0),)</f>
        <v>22</v>
      </c>
      <c r="P34" s="145">
        <f>NETWORKDAYS(EDATE($F$4,8),EOMONTH(EDATE($F$4,8),0),)</f>
        <v>20</v>
      </c>
      <c r="Q34" s="145">
        <f>NETWORKDAYS(EDATE($F$4,9),EOMONTH(EDATE($F$4,9),0),)</f>
        <v>22</v>
      </c>
      <c r="R34" s="145">
        <f>NETWORKDAYS(EDATE($F$4,10),EOMONTH(EDATE($F$4,10),0),)</f>
        <v>21</v>
      </c>
      <c r="S34" s="145">
        <f>NETWORKDAYS(EDATE($F$4,11),EOMONTH(EDATE($F$4,11),0),)</f>
        <v>21</v>
      </c>
      <c r="T34" s="145">
        <f>NETWORKDAYS(EDATE($F$4,12),EOMONTH(EDATE($F$4,12),0),)</f>
        <v>22</v>
      </c>
      <c r="U34" s="145">
        <f>NETWORKDAYS(EDATE($F$4,13),EOMONTH(EDATE($F$4,13),0),)</f>
        <v>20</v>
      </c>
      <c r="V34" s="145">
        <f>NETWORKDAYS(EDATE($F$4,14),EOMONTH(EDATE($F$4,14),0),)</f>
        <v>22</v>
      </c>
      <c r="W34" s="145">
        <f>NETWORKDAYS(EDATE($F$4,15),EOMONTH(EDATE($F$4,15),0),)</f>
        <v>22</v>
      </c>
      <c r="X34" s="145">
        <f>NETWORKDAYS(EDATE($F$4,16),EOMONTH(EDATE($F$4,16),0),)</f>
        <v>20</v>
      </c>
      <c r="Y34" s="145">
        <f>NETWORKDAYS(EDATE($F$4,17),EOMONTH(EDATE($F$4,17),0),)</f>
        <v>21</v>
      </c>
      <c r="Z34" s="145">
        <f>NETWORKDAYS(EDATE($F$4,18),EOMONTH(EDATE($F$4,18),0),)</f>
        <v>21</v>
      </c>
      <c r="AA34" s="145">
        <f>NETWORKDAYS(EDATE($F$4,19),EOMONTH(EDATE($F$4,19),0),)</f>
        <v>21</v>
      </c>
      <c r="AB34" s="145">
        <f>NETWORKDAYS(EDATE($F$4,20),EOMONTH(EDATE($F$4,20),0),)</f>
        <v>21</v>
      </c>
      <c r="AC34" s="145">
        <f>NETWORKDAYS(EDATE($F$4,21),EOMONTH(EDATE($F$4,21),0),)</f>
        <v>22</v>
      </c>
      <c r="AD34" s="146">
        <f>NETWORKDAYS(EDATE($F$4,22),EOMONTH(EDATE($F$4,22),0),)</f>
        <v>20</v>
      </c>
      <c r="AE34" s="61" t="s">
        <v>26</v>
      </c>
      <c r="AF34" s="59" t="s">
        <v>27</v>
      </c>
      <c r="AG34" s="13"/>
      <c r="AH34" s="13"/>
      <c r="AI34" s="13"/>
      <c r="AJ34" s="13"/>
      <c r="AK34" s="13"/>
      <c r="AL34" s="13"/>
      <c r="AM34" s="13"/>
      <c r="AN34" s="13"/>
      <c r="AO34" s="13"/>
    </row>
    <row r="35" spans="2:41" s="8" customFormat="1" ht="25" customHeight="1" x14ac:dyDescent="0.35">
      <c r="B35" s="63"/>
      <c r="C35" s="63"/>
      <c r="D35" s="64"/>
      <c r="E35" s="65"/>
      <c r="F35" s="94"/>
      <c r="G35" s="89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7"/>
      <c r="AE35" s="82">
        <f t="shared" ref="AE35:AE42" si="3">SUM(H35:AD35)*8</f>
        <v>0</v>
      </c>
      <c r="AF35" s="83">
        <f t="shared" ref="AF35:AF42" si="4">AE35*E35*D35</f>
        <v>0</v>
      </c>
      <c r="AG35" s="14"/>
      <c r="AH35" s="14"/>
      <c r="AI35" s="14"/>
      <c r="AJ35" s="14"/>
      <c r="AK35" s="14"/>
      <c r="AL35" s="14"/>
      <c r="AM35" s="14"/>
      <c r="AN35" s="14"/>
      <c r="AO35" s="14"/>
    </row>
    <row r="36" spans="2:41" s="8" customFormat="1" ht="25" customHeight="1" x14ac:dyDescent="0.35">
      <c r="B36" s="66"/>
      <c r="C36" s="66"/>
      <c r="D36" s="67"/>
      <c r="E36" s="68"/>
      <c r="F36" s="95"/>
      <c r="G36" s="90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9"/>
      <c r="AE36" s="82">
        <f t="shared" si="3"/>
        <v>0</v>
      </c>
      <c r="AF36" s="83">
        <f t="shared" si="4"/>
        <v>0</v>
      </c>
      <c r="AG36" s="15"/>
      <c r="AH36" s="14"/>
      <c r="AI36" s="14"/>
      <c r="AJ36" s="14"/>
      <c r="AK36" s="14"/>
      <c r="AL36" s="14"/>
      <c r="AM36" s="14"/>
      <c r="AN36" s="14"/>
      <c r="AO36" s="14"/>
    </row>
    <row r="37" spans="2:41" s="8" customFormat="1" ht="25" customHeight="1" x14ac:dyDescent="0.35">
      <c r="B37" s="66"/>
      <c r="C37" s="66"/>
      <c r="D37" s="67"/>
      <c r="E37" s="68"/>
      <c r="F37" s="95"/>
      <c r="G37" s="90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9"/>
      <c r="AE37" s="82">
        <f t="shared" si="3"/>
        <v>0</v>
      </c>
      <c r="AF37" s="83">
        <f t="shared" si="4"/>
        <v>0</v>
      </c>
      <c r="AG37" s="14"/>
      <c r="AH37" s="14"/>
      <c r="AI37" s="14"/>
      <c r="AJ37" s="14"/>
      <c r="AK37" s="14"/>
      <c r="AL37" s="14"/>
      <c r="AM37" s="14"/>
      <c r="AN37" s="14"/>
      <c r="AO37" s="14"/>
    </row>
    <row r="38" spans="2:41" s="8" customFormat="1" ht="25" customHeight="1" x14ac:dyDescent="0.35">
      <c r="B38" s="66"/>
      <c r="C38" s="66"/>
      <c r="D38" s="67"/>
      <c r="E38" s="68"/>
      <c r="F38" s="95"/>
      <c r="G38" s="90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9"/>
      <c r="AE38" s="82">
        <f t="shared" si="3"/>
        <v>0</v>
      </c>
      <c r="AF38" s="83">
        <f t="shared" si="4"/>
        <v>0</v>
      </c>
      <c r="AG38" s="14"/>
      <c r="AH38" s="14"/>
      <c r="AI38" s="14"/>
      <c r="AJ38" s="14"/>
      <c r="AK38" s="14"/>
      <c r="AL38" s="14"/>
      <c r="AM38" s="14"/>
      <c r="AN38" s="14"/>
      <c r="AO38" s="14"/>
    </row>
    <row r="39" spans="2:41" s="8" customFormat="1" ht="25" customHeight="1" x14ac:dyDescent="0.35">
      <c r="B39" s="66"/>
      <c r="C39" s="66"/>
      <c r="D39" s="67"/>
      <c r="E39" s="68"/>
      <c r="F39" s="95"/>
      <c r="G39" s="90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9"/>
      <c r="AE39" s="82">
        <f t="shared" si="3"/>
        <v>0</v>
      </c>
      <c r="AF39" s="83">
        <f t="shared" si="4"/>
        <v>0</v>
      </c>
      <c r="AG39" s="14"/>
      <c r="AH39" s="14"/>
      <c r="AI39" s="14"/>
      <c r="AJ39" s="14"/>
      <c r="AK39" s="14"/>
      <c r="AL39" s="14"/>
      <c r="AM39" s="14"/>
      <c r="AN39" s="14"/>
      <c r="AO39" s="14"/>
    </row>
    <row r="40" spans="2:41" s="8" customFormat="1" ht="25" customHeight="1" x14ac:dyDescent="0.35">
      <c r="B40" s="66"/>
      <c r="C40" s="66"/>
      <c r="D40" s="67"/>
      <c r="E40" s="68"/>
      <c r="F40" s="95"/>
      <c r="G40" s="90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9"/>
      <c r="AE40" s="82">
        <f t="shared" si="3"/>
        <v>0</v>
      </c>
      <c r="AF40" s="83">
        <f t="shared" si="4"/>
        <v>0</v>
      </c>
      <c r="AG40" s="14"/>
      <c r="AH40" s="14"/>
      <c r="AI40" s="14"/>
      <c r="AJ40" s="14"/>
      <c r="AK40" s="14"/>
      <c r="AL40" s="14"/>
      <c r="AM40" s="14"/>
      <c r="AN40" s="14"/>
      <c r="AO40" s="14"/>
    </row>
    <row r="41" spans="2:41" s="8" customFormat="1" ht="25" customHeight="1" x14ac:dyDescent="0.35">
      <c r="B41" s="66"/>
      <c r="C41" s="66"/>
      <c r="D41" s="67"/>
      <c r="E41" s="68"/>
      <c r="F41" s="95"/>
      <c r="G41" s="90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9"/>
      <c r="AE41" s="82">
        <f t="shared" si="3"/>
        <v>0</v>
      </c>
      <c r="AF41" s="83">
        <f t="shared" si="4"/>
        <v>0</v>
      </c>
      <c r="AG41" s="14"/>
      <c r="AH41" s="14"/>
      <c r="AI41" s="14"/>
      <c r="AJ41" s="14"/>
      <c r="AK41" s="14"/>
      <c r="AL41" s="14"/>
      <c r="AM41" s="14"/>
      <c r="AN41" s="14"/>
      <c r="AO41" s="14"/>
    </row>
    <row r="42" spans="2:41" s="8" customFormat="1" ht="25" customHeight="1" thickBot="1" x14ac:dyDescent="0.4">
      <c r="B42" s="69"/>
      <c r="C42" s="69"/>
      <c r="D42" s="70"/>
      <c r="E42" s="71"/>
      <c r="F42" s="96"/>
      <c r="G42" s="91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1"/>
      <c r="AE42" s="82">
        <f t="shared" si="3"/>
        <v>0</v>
      </c>
      <c r="AF42" s="83">
        <f t="shared" si="4"/>
        <v>0</v>
      </c>
      <c r="AG42" s="14"/>
      <c r="AH42" s="14"/>
      <c r="AI42" s="14"/>
      <c r="AJ42" s="14"/>
      <c r="AK42" s="14"/>
      <c r="AL42" s="14"/>
      <c r="AM42" s="14"/>
      <c r="AN42" s="14"/>
      <c r="AO42" s="14"/>
    </row>
    <row r="43" spans="2:41" s="5" customFormat="1" ht="29.95" customHeight="1" thickTop="1" thickBot="1" x14ac:dyDescent="0.4">
      <c r="B43" s="53" t="s">
        <v>34</v>
      </c>
      <c r="C43" s="54"/>
      <c r="D43" s="54"/>
      <c r="E43" s="55"/>
      <c r="F43" s="56"/>
      <c r="G43" s="57" t="s">
        <v>35</v>
      </c>
      <c r="H43" s="72">
        <f t="shared" ref="H43:AF43" si="5">SUM(H35:H42)</f>
        <v>0</v>
      </c>
      <c r="I43" s="73">
        <f t="shared" si="5"/>
        <v>0</v>
      </c>
      <c r="J43" s="73">
        <f t="shared" si="5"/>
        <v>0</v>
      </c>
      <c r="K43" s="73">
        <f t="shared" si="5"/>
        <v>0</v>
      </c>
      <c r="L43" s="73">
        <f t="shared" si="5"/>
        <v>0</v>
      </c>
      <c r="M43" s="73">
        <f t="shared" si="5"/>
        <v>0</v>
      </c>
      <c r="N43" s="73">
        <f t="shared" si="5"/>
        <v>0</v>
      </c>
      <c r="O43" s="73">
        <f t="shared" si="5"/>
        <v>0</v>
      </c>
      <c r="P43" s="73">
        <f t="shared" si="5"/>
        <v>0</v>
      </c>
      <c r="Q43" s="73">
        <f t="shared" si="5"/>
        <v>0</v>
      </c>
      <c r="R43" s="73">
        <f t="shared" si="5"/>
        <v>0</v>
      </c>
      <c r="S43" s="73">
        <f t="shared" si="5"/>
        <v>0</v>
      </c>
      <c r="T43" s="73">
        <f t="shared" si="5"/>
        <v>0</v>
      </c>
      <c r="U43" s="73">
        <f t="shared" si="5"/>
        <v>0</v>
      </c>
      <c r="V43" s="73">
        <f t="shared" si="5"/>
        <v>0</v>
      </c>
      <c r="W43" s="73">
        <f t="shared" si="5"/>
        <v>0</v>
      </c>
      <c r="X43" s="73">
        <f t="shared" si="5"/>
        <v>0</v>
      </c>
      <c r="Y43" s="73">
        <f t="shared" si="5"/>
        <v>0</v>
      </c>
      <c r="Z43" s="73">
        <f t="shared" si="5"/>
        <v>0</v>
      </c>
      <c r="AA43" s="73">
        <f t="shared" si="5"/>
        <v>0</v>
      </c>
      <c r="AB43" s="73">
        <f t="shared" si="5"/>
        <v>0</v>
      </c>
      <c r="AC43" s="73">
        <f t="shared" si="5"/>
        <v>0</v>
      </c>
      <c r="AD43" s="74">
        <f t="shared" si="5"/>
        <v>0</v>
      </c>
      <c r="AE43" s="102">
        <f t="shared" si="5"/>
        <v>0</v>
      </c>
      <c r="AF43" s="101">
        <f t="shared" si="5"/>
        <v>0</v>
      </c>
    </row>
    <row r="44" spans="2:41" s="5" customFormat="1" ht="25" customHeight="1" thickBot="1" x14ac:dyDescent="0.4">
      <c r="H44" s="62"/>
      <c r="AE44" s="125" t="s">
        <v>37</v>
      </c>
      <c r="AF44" s="125" t="s">
        <v>19</v>
      </c>
    </row>
    <row r="45" spans="2:41" s="5" customFormat="1" ht="29.95" customHeight="1" thickTop="1" thickBot="1" x14ac:dyDescent="0.4">
      <c r="E45" s="55"/>
      <c r="F45" s="56"/>
      <c r="G45" s="57" t="s">
        <v>38</v>
      </c>
      <c r="H45" s="124">
        <f t="shared" ref="H45:AD45" si="6">(H30+H43)*8</f>
        <v>0</v>
      </c>
      <c r="I45" s="124">
        <f t="shared" si="6"/>
        <v>0</v>
      </c>
      <c r="J45" s="124">
        <f t="shared" si="6"/>
        <v>0</v>
      </c>
      <c r="K45" s="124">
        <f t="shared" si="6"/>
        <v>0</v>
      </c>
      <c r="L45" s="124">
        <f t="shared" si="6"/>
        <v>0</v>
      </c>
      <c r="M45" s="124">
        <f t="shared" si="6"/>
        <v>0</v>
      </c>
      <c r="N45" s="124">
        <f t="shared" si="6"/>
        <v>0</v>
      </c>
      <c r="O45" s="124">
        <f t="shared" si="6"/>
        <v>0</v>
      </c>
      <c r="P45" s="124">
        <f t="shared" si="6"/>
        <v>0</v>
      </c>
      <c r="Q45" s="124">
        <f t="shared" si="6"/>
        <v>0</v>
      </c>
      <c r="R45" s="124">
        <f t="shared" si="6"/>
        <v>0</v>
      </c>
      <c r="S45" s="124">
        <f t="shared" si="6"/>
        <v>0</v>
      </c>
      <c r="T45" s="124">
        <f t="shared" si="6"/>
        <v>0</v>
      </c>
      <c r="U45" s="124">
        <f t="shared" si="6"/>
        <v>0</v>
      </c>
      <c r="V45" s="124">
        <f t="shared" si="6"/>
        <v>0</v>
      </c>
      <c r="W45" s="124">
        <f t="shared" si="6"/>
        <v>0</v>
      </c>
      <c r="X45" s="124">
        <f t="shared" si="6"/>
        <v>0</v>
      </c>
      <c r="Y45" s="124">
        <f t="shared" si="6"/>
        <v>0</v>
      </c>
      <c r="Z45" s="124">
        <f t="shared" si="6"/>
        <v>0</v>
      </c>
      <c r="AA45" s="124">
        <f t="shared" si="6"/>
        <v>0</v>
      </c>
      <c r="AB45" s="124">
        <f t="shared" si="6"/>
        <v>0</v>
      </c>
      <c r="AC45" s="124">
        <f t="shared" si="6"/>
        <v>0</v>
      </c>
      <c r="AD45" s="124">
        <f t="shared" si="6"/>
        <v>0</v>
      </c>
      <c r="AE45" s="102">
        <f>SUM(AE30,AE43)</f>
        <v>0</v>
      </c>
      <c r="AF45" s="101">
        <f>SUM(AF30,AF43)</f>
        <v>0</v>
      </c>
    </row>
    <row r="46" spans="2:41" s="5" customFormat="1" ht="25" customHeight="1" x14ac:dyDescent="0.35">
      <c r="H46" s="128" t="s">
        <v>39</v>
      </c>
      <c r="AF46" s="75"/>
    </row>
    <row r="47" spans="2:41" s="6" customFormat="1" ht="25" customHeight="1" x14ac:dyDescent="0.35">
      <c r="B47" s="29" t="s">
        <v>40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5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2:41" s="6" customFormat="1" ht="25" customHeight="1" x14ac:dyDescent="0.35">
      <c r="B48" s="20" t="s">
        <v>41</v>
      </c>
      <c r="C48" s="21"/>
      <c r="D48" s="21"/>
      <c r="E48" s="21"/>
      <c r="F48" s="121"/>
      <c r="G48" s="122"/>
      <c r="H48" s="112" t="str">
        <f>TEXT($F$4,"MMM-YYYY")</f>
        <v>oct-2023</v>
      </c>
      <c r="I48" s="151" t="str">
        <f>TEXT(EDATE($F$4,1),"MMM-aaaa")</f>
        <v>nov-jueves</v>
      </c>
      <c r="J48" s="152" t="str">
        <f>TEXT(EDATE($F$4,2),"MMM-aaaa")</f>
        <v>dic-sábado</v>
      </c>
      <c r="K48" s="152" t="str">
        <f>TEXT(EDATE($F$4,3),"MMM-aaaa")</f>
        <v>ene-martes</v>
      </c>
      <c r="L48" s="152" t="str">
        <f>TEXT(EDATE($F$4,4),"MMM-aaaa")</f>
        <v>feb-viernes</v>
      </c>
      <c r="M48" s="152" t="str">
        <f>TEXT(EDATE($F$4,5),"MMM-aaaa")</f>
        <v>mar-sábado</v>
      </c>
      <c r="N48" s="152" t="str">
        <f>TEXT(EDATE($F$4,6),"MMM-aaaa")</f>
        <v>abr-martes</v>
      </c>
      <c r="O48" s="152" t="str">
        <f>TEXT(EDATE($F$4,7),"MMM-aaaa")</f>
        <v>may-jueves</v>
      </c>
      <c r="P48" s="152" t="str">
        <f>TEXT(EDATE($F$4,8),"MMM-aaaa")</f>
        <v>jun-domingo</v>
      </c>
      <c r="Q48" s="152" t="str">
        <f>TEXT(EDATE($F$4,9),"MMM-aaaa")</f>
        <v>jul-martes</v>
      </c>
      <c r="R48" s="152" t="str">
        <f>TEXT(EDATE($F$4,10),"MMM-aaaa")</f>
        <v>ago-viernes</v>
      </c>
      <c r="S48" s="152" t="str">
        <f>TEXT(EDATE($F$4,11),"MMM-aaaa")</f>
        <v>sep-lunes</v>
      </c>
      <c r="T48" s="152" t="str">
        <f>TEXT(EDATE($F$4,12),"MMM-aaaa")</f>
        <v>oct-miércoles</v>
      </c>
      <c r="U48" s="152" t="str">
        <f>TEXT(EDATE($F$4,13),"MMM-aaaa")</f>
        <v>nov-sábado</v>
      </c>
      <c r="V48" s="152" t="str">
        <f>TEXT(EDATE($F$4,14),"MMM-aaaa")</f>
        <v>dic-lunes</v>
      </c>
      <c r="W48" s="152" t="str">
        <f>TEXT(EDATE($F$4,15),"MMM-aaaa")</f>
        <v>ene-jueves</v>
      </c>
      <c r="X48" s="152" t="str">
        <f>TEXT(EDATE($F$4,16),"MMM-aaaa")</f>
        <v>feb-domingo</v>
      </c>
      <c r="Y48" s="152" t="str">
        <f>TEXT(EDATE($F$4,17),"MMM-aaaa")</f>
        <v>mar-domingo</v>
      </c>
      <c r="Z48" s="152" t="str">
        <f>TEXT(EDATE($F$4,18),"MMM-aaaa")</f>
        <v>abr-miércoles</v>
      </c>
      <c r="AA48" s="152" t="str">
        <f>TEXT(EDATE($F$4,19),"MMM-aaaa")</f>
        <v>may-viernes</v>
      </c>
      <c r="AB48" s="152" t="str">
        <f>TEXT(EDATE($F$4,20),"MMM-aaaa")</f>
        <v>jun-lunes</v>
      </c>
      <c r="AC48" s="152" t="str">
        <f>TEXT(EDATE($F$4,21),"MMM-aaaa")</f>
        <v>jul-miércoles</v>
      </c>
      <c r="AD48" s="153" t="str">
        <f>TEXT(EDATE($F$4,22),"MMM-aaaa")</f>
        <v>ago-sábado</v>
      </c>
      <c r="AE48" s="97" t="s">
        <v>19</v>
      </c>
      <c r="AF48" s="13"/>
      <c r="AG48" s="13"/>
      <c r="AH48" s="13"/>
      <c r="AI48" s="13"/>
      <c r="AJ48" s="13"/>
      <c r="AK48" s="13"/>
      <c r="AL48" s="13"/>
      <c r="AM48" s="13"/>
      <c r="AN48" s="13"/>
      <c r="AO48" s="13"/>
    </row>
    <row r="49" spans="1:41" s="8" customFormat="1" ht="25" customHeight="1" x14ac:dyDescent="0.35">
      <c r="B49" s="24" t="s">
        <v>42</v>
      </c>
      <c r="C49" s="25"/>
      <c r="D49" s="25"/>
      <c r="E49" s="25"/>
      <c r="F49" s="123"/>
      <c r="G49" s="90"/>
      <c r="H49" s="11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4"/>
      <c r="AE49" s="109">
        <f t="shared" ref="AE49:AE55" si="7">SUM(H49:AD49)</f>
        <v>0</v>
      </c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s="8" customFormat="1" ht="25" customHeight="1" x14ac:dyDescent="0.35">
      <c r="B50" s="24" t="s">
        <v>43</v>
      </c>
      <c r="C50" s="25"/>
      <c r="D50" s="25"/>
      <c r="E50" s="25"/>
      <c r="F50" s="123"/>
      <c r="G50" s="90"/>
      <c r="H50" s="114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6"/>
      <c r="AE50" s="110">
        <f t="shared" si="7"/>
        <v>0</v>
      </c>
      <c r="AF50" s="15"/>
      <c r="AG50" s="15"/>
      <c r="AH50" s="14"/>
      <c r="AI50" s="14"/>
      <c r="AJ50" s="14"/>
      <c r="AK50" s="14"/>
      <c r="AL50" s="14"/>
      <c r="AM50" s="14"/>
      <c r="AN50" s="14"/>
      <c r="AO50" s="14"/>
    </row>
    <row r="51" spans="1:41" s="8" customFormat="1" ht="25" customHeight="1" x14ac:dyDescent="0.35">
      <c r="B51" s="24" t="s">
        <v>44</v>
      </c>
      <c r="C51" s="25"/>
      <c r="D51" s="25"/>
      <c r="E51" s="25"/>
      <c r="F51" s="123"/>
      <c r="G51" s="90"/>
      <c r="H51" s="114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6"/>
      <c r="AE51" s="110">
        <f t="shared" si="7"/>
        <v>0</v>
      </c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s="8" customFormat="1" ht="25" customHeight="1" x14ac:dyDescent="0.35">
      <c r="B52" s="24" t="s">
        <v>45</v>
      </c>
      <c r="C52" s="25"/>
      <c r="D52" s="25"/>
      <c r="E52" s="25"/>
      <c r="F52" s="123"/>
      <c r="G52" s="90"/>
      <c r="H52" s="114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6"/>
      <c r="AE52" s="110">
        <f t="shared" si="7"/>
        <v>0</v>
      </c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s="8" customFormat="1" ht="25" customHeight="1" x14ac:dyDescent="0.35">
      <c r="B53" s="24" t="s">
        <v>46</v>
      </c>
      <c r="C53" s="25"/>
      <c r="D53" s="25"/>
      <c r="E53" s="25"/>
      <c r="F53" s="123"/>
      <c r="G53" s="90"/>
      <c r="H53" s="114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6"/>
      <c r="AE53" s="110">
        <f t="shared" si="7"/>
        <v>0</v>
      </c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s="8" customFormat="1" ht="25" customHeight="1" x14ac:dyDescent="0.35">
      <c r="B54" s="24" t="s">
        <v>46</v>
      </c>
      <c r="C54" s="25"/>
      <c r="D54" s="25"/>
      <c r="E54" s="25"/>
      <c r="F54" s="123"/>
      <c r="G54" s="90"/>
      <c r="H54" s="114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6"/>
      <c r="AE54" s="110">
        <f t="shared" si="7"/>
        <v>0</v>
      </c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s="8" customFormat="1" ht="25" customHeight="1" thickBot="1" x14ac:dyDescent="0.4">
      <c r="B55" s="24" t="s">
        <v>46</v>
      </c>
      <c r="C55" s="25"/>
      <c r="D55" s="25"/>
      <c r="E55" s="25"/>
      <c r="F55" s="123"/>
      <c r="G55" s="90"/>
      <c r="H55" s="115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8"/>
      <c r="AE55" s="111">
        <f t="shared" si="7"/>
        <v>0</v>
      </c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s="5" customFormat="1" ht="29.95" customHeight="1" thickTop="1" thickBot="1" x14ac:dyDescent="0.4">
      <c r="B56" s="116" t="s">
        <v>34</v>
      </c>
      <c r="C56" s="117"/>
      <c r="D56" s="117"/>
      <c r="E56" s="118"/>
      <c r="F56" s="119"/>
      <c r="G56" s="120" t="s">
        <v>35</v>
      </c>
      <c r="H56" s="98">
        <f t="shared" ref="H56:AE56" si="8">SUM(H49:H55)</f>
        <v>0</v>
      </c>
      <c r="I56" s="99">
        <f t="shared" si="8"/>
        <v>0</v>
      </c>
      <c r="J56" s="99">
        <f t="shared" si="8"/>
        <v>0</v>
      </c>
      <c r="K56" s="99">
        <f t="shared" si="8"/>
        <v>0</v>
      </c>
      <c r="L56" s="99">
        <f t="shared" si="8"/>
        <v>0</v>
      </c>
      <c r="M56" s="99">
        <f t="shared" si="8"/>
        <v>0</v>
      </c>
      <c r="N56" s="99">
        <f t="shared" si="8"/>
        <v>0</v>
      </c>
      <c r="O56" s="99">
        <f t="shared" si="8"/>
        <v>0</v>
      </c>
      <c r="P56" s="99">
        <f t="shared" si="8"/>
        <v>0</v>
      </c>
      <c r="Q56" s="99">
        <f t="shared" si="8"/>
        <v>0</v>
      </c>
      <c r="R56" s="99">
        <f t="shared" si="8"/>
        <v>0</v>
      </c>
      <c r="S56" s="99">
        <f t="shared" si="8"/>
        <v>0</v>
      </c>
      <c r="T56" s="99">
        <f t="shared" si="8"/>
        <v>0</v>
      </c>
      <c r="U56" s="99">
        <f t="shared" si="8"/>
        <v>0</v>
      </c>
      <c r="V56" s="99">
        <f t="shared" si="8"/>
        <v>0</v>
      </c>
      <c r="W56" s="99">
        <f t="shared" si="8"/>
        <v>0</v>
      </c>
      <c r="X56" s="99">
        <f t="shared" si="8"/>
        <v>0</v>
      </c>
      <c r="Y56" s="99">
        <f t="shared" si="8"/>
        <v>0</v>
      </c>
      <c r="Z56" s="99">
        <f t="shared" si="8"/>
        <v>0</v>
      </c>
      <c r="AA56" s="99">
        <f t="shared" si="8"/>
        <v>0</v>
      </c>
      <c r="AB56" s="99">
        <f t="shared" si="8"/>
        <v>0</v>
      </c>
      <c r="AC56" s="99">
        <f t="shared" si="8"/>
        <v>0</v>
      </c>
      <c r="AD56" s="100">
        <f t="shared" si="8"/>
        <v>0</v>
      </c>
      <c r="AE56" s="101">
        <f t="shared" si="8"/>
        <v>0</v>
      </c>
    </row>
    <row r="57" spans="1:41" s="5" customFormat="1" ht="10.1" customHeight="1" x14ac:dyDescent="0.35">
      <c r="H57" s="62"/>
      <c r="AF57" s="75"/>
    </row>
    <row r="58" spans="1:41" s="5" customFormat="1" ht="25.95" customHeight="1" x14ac:dyDescent="0.35">
      <c r="B58" s="126" t="s">
        <v>47</v>
      </c>
      <c r="H58" s="62"/>
      <c r="AF58" s="75"/>
    </row>
    <row r="59" spans="1:41" s="5" customFormat="1" ht="40.049999999999997" customHeight="1" x14ac:dyDescent="0.35">
      <c r="B59" s="127" t="s">
        <v>48</v>
      </c>
      <c r="C59" s="132">
        <f>AF45</f>
        <v>0</v>
      </c>
    </row>
    <row r="60" spans="1:41" s="5" customFormat="1" ht="40.049999999999997" customHeight="1" x14ac:dyDescent="0.35">
      <c r="B60" s="127" t="s">
        <v>49</v>
      </c>
      <c r="C60" s="132">
        <f>AE56</f>
        <v>0</v>
      </c>
    </row>
    <row r="61" spans="1:41" s="5" customFormat="1" ht="40.049999999999997" customHeight="1" thickBot="1" x14ac:dyDescent="0.4">
      <c r="B61" s="133" t="s">
        <v>50</v>
      </c>
      <c r="C61" s="134">
        <f>(C59+C60)*0.1</f>
        <v>0</v>
      </c>
    </row>
    <row r="62" spans="1:41" s="5" customFormat="1" ht="40.049999999999997" customHeight="1" thickTop="1" thickBot="1" x14ac:dyDescent="0.4">
      <c r="B62" s="135" t="s">
        <v>19</v>
      </c>
      <c r="C62" s="136">
        <f>SUM(C59:C61)</f>
        <v>0</v>
      </c>
    </row>
    <row r="63" spans="1:41" s="17" customFormat="1" ht="14.55" x14ac:dyDescent="0.35"/>
    <row r="64" spans="1:41" ht="15.6" customHeight="1" x14ac:dyDescent="0.35">
      <c r="A64" s="16"/>
    </row>
    <row r="65" spans="1:1" ht="15.6" customHeight="1" x14ac:dyDescent="0.35">
      <c r="A65" s="16"/>
    </row>
    <row r="66" spans="1:1" ht="15.6" customHeight="1" x14ac:dyDescent="0.35">
      <c r="A66" s="16"/>
    </row>
    <row r="67" spans="1:1" ht="15.6" customHeight="1" x14ac:dyDescent="0.35">
      <c r="A67" s="16"/>
    </row>
    <row r="68" spans="1:1" ht="15.6" customHeight="1" x14ac:dyDescent="0.35">
      <c r="A68" s="16"/>
    </row>
    <row r="69" spans="1:1" ht="15.6" customHeight="1" x14ac:dyDescent="0.35">
      <c r="A69" s="16"/>
    </row>
    <row r="70" spans="1:1" ht="15.6" customHeight="1" x14ac:dyDescent="0.35">
      <c r="A70" s="16"/>
    </row>
    <row r="71" spans="1:1" ht="15.6" customHeight="1" x14ac:dyDescent="0.35">
      <c r="A71" s="16"/>
    </row>
    <row r="72" spans="1:1" ht="15.6" customHeight="1" x14ac:dyDescent="0.35">
      <c r="A72" s="16"/>
    </row>
    <row r="73" spans="1:1" ht="15.6" customHeight="1" x14ac:dyDescent="0.35">
      <c r="A73" s="16"/>
    </row>
    <row r="74" spans="1:1" ht="15.6" customHeight="1" x14ac:dyDescent="0.35">
      <c r="A74" s="16"/>
    </row>
    <row r="75" spans="1:1" ht="15.6" customHeight="1" x14ac:dyDescent="0.35">
      <c r="A75" s="16"/>
    </row>
    <row r="76" spans="1:1" ht="15.6" customHeight="1" x14ac:dyDescent="0.35">
      <c r="A76" s="16"/>
    </row>
    <row r="77" spans="1:1" ht="15.6" customHeight="1" x14ac:dyDescent="0.35">
      <c r="A77" s="16"/>
    </row>
    <row r="78" spans="1:1" ht="15.6" customHeight="1" x14ac:dyDescent="0.35">
      <c r="A78" s="16"/>
    </row>
    <row r="79" spans="1:1" ht="15.6" customHeight="1" x14ac:dyDescent="0.35">
      <c r="A79" s="16"/>
    </row>
    <row r="80" spans="1:1" ht="15.6" customHeight="1" x14ac:dyDescent="0.35">
      <c r="A80" s="16"/>
    </row>
    <row r="81" spans="1:1" ht="15.6" customHeight="1" x14ac:dyDescent="0.35">
      <c r="A81" s="16"/>
    </row>
    <row r="82" spans="1:1" ht="15.6" customHeight="1" x14ac:dyDescent="0.35">
      <c r="A82" s="16"/>
    </row>
    <row r="83" spans="1:1" ht="15.6" customHeight="1" x14ac:dyDescent="0.35">
      <c r="A83" s="16"/>
    </row>
    <row r="84" spans="1:1" ht="15.6" customHeight="1" x14ac:dyDescent="0.35">
      <c r="A84" s="16"/>
    </row>
    <row r="85" spans="1:1" ht="20.95" customHeight="1" x14ac:dyDescent="0.35">
      <c r="A85" s="16"/>
    </row>
    <row r="88" spans="1:1" ht="42.05" customHeight="1" x14ac:dyDescent="0.35"/>
  </sheetData>
  <printOptions verticalCentered="1"/>
  <pageMargins left="0.25" right="0.25" top="0.25" bottom="0.25" header="0" footer="0"/>
  <pageSetup scale="31" fitToHeight="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O88"/>
  <sheetViews>
    <sheetView showGridLines="0" topLeftCell="U1" zoomScale="90" zoomScaleNormal="90" workbookViewId="0">
      <pane ySplit="1" topLeftCell="A52" activePane="bottomLeft" state="frozen"/>
      <selection pane="bottomLeft" activeCell="AB63" sqref="AB63"/>
    </sheetView>
  </sheetViews>
  <sheetFormatPr baseColWidth="10" defaultColWidth="10.81640625" defaultRowHeight="15.05" x14ac:dyDescent="0.35"/>
  <cols>
    <col min="1" max="1" width="3.453125" style="4" customWidth="1"/>
    <col min="2" max="2" width="36.81640625" style="4" customWidth="1"/>
    <col min="3" max="3" width="30.81640625" style="4" customWidth="1"/>
    <col min="4" max="4" width="7.7265625" style="4" customWidth="1"/>
    <col min="5" max="5" width="11.453125" style="4" customWidth="1"/>
    <col min="6" max="7" width="13.81640625" style="4" customWidth="1"/>
    <col min="8" max="8" width="11.453125" style="4" bestFit="1" customWidth="1"/>
    <col min="9" max="9" width="12.54296875" style="4" bestFit="1" customWidth="1"/>
    <col min="10" max="10" width="13.08984375" style="4" bestFit="1" customWidth="1"/>
    <col min="11" max="11" width="11" style="4" bestFit="1" customWidth="1"/>
    <col min="12" max="12" width="10.36328125" style="4" bestFit="1" customWidth="1"/>
    <col min="13" max="30" width="10.81640625" style="4" customWidth="1"/>
    <col min="31" max="32" width="15.81640625" style="4" customWidth="1"/>
    <col min="33" max="33" width="10.81640625" style="4" customWidth="1"/>
    <col min="34" max="16384" width="10.81640625" style="4"/>
  </cols>
  <sheetData>
    <row r="1" spans="2:41" ht="50" customHeight="1" x14ac:dyDescent="0.35">
      <c r="B1" s="1" t="s">
        <v>0</v>
      </c>
      <c r="C1" s="1"/>
      <c r="E1" s="1"/>
    </row>
    <row r="2" spans="2:41" s="5" customFormat="1" ht="25" customHeight="1" x14ac:dyDescent="0.35">
      <c r="H2" s="128" t="s">
        <v>1</v>
      </c>
    </row>
    <row r="3" spans="2:41" s="5" customFormat="1" ht="25" customHeight="1" x14ac:dyDescent="0.35">
      <c r="B3" s="29" t="s">
        <v>2</v>
      </c>
      <c r="C3" s="19"/>
      <c r="D3" s="19"/>
      <c r="E3" s="19"/>
      <c r="F3" s="85" t="s">
        <v>3</v>
      </c>
      <c r="G3" s="28" t="s">
        <v>4</v>
      </c>
      <c r="H3" s="18" t="str">
        <f>TEXT($F$4,"MMM-YYYY")</f>
        <v>oct-2023</v>
      </c>
      <c r="I3" s="138" t="str">
        <f>TEXT(EDATE($F$4,1),"MMM-aaaa")</f>
        <v>nov-jueves</v>
      </c>
      <c r="J3" s="138" t="str">
        <f>TEXT(EDATE($F$4,2),"MMM-aaaa")</f>
        <v>dic-sábado</v>
      </c>
      <c r="K3" s="138" t="str">
        <f>TEXT(EDATE($F$4,3),"MMM-aaaa")</f>
        <v>ene-martes</v>
      </c>
      <c r="L3" s="138" t="str">
        <f>TEXT(EDATE($F$4,4),"MMM-aaaa")</f>
        <v>feb-viernes</v>
      </c>
      <c r="M3" s="138" t="str">
        <f>TEXT(EDATE($F$4,5),"MMM-aaaa")</f>
        <v>mar-sábado</v>
      </c>
      <c r="N3" s="138" t="str">
        <f>TEXT(EDATE($F$4,6),"MMM-aaaa")</f>
        <v>abr-martes</v>
      </c>
      <c r="O3" s="138" t="str">
        <f>TEXT(EDATE($F$4,7),"MMM-aaaa")</f>
        <v>may-jueves</v>
      </c>
      <c r="P3" s="138" t="str">
        <f>TEXT(EDATE($F$4,8),"MMM-aaaa")</f>
        <v>jun-domingo</v>
      </c>
      <c r="Q3" s="138" t="str">
        <f>TEXT(EDATE($F$4,9),"MMM-aaaa")</f>
        <v>jul-martes</v>
      </c>
      <c r="R3" s="138" t="str">
        <f>TEXT(EDATE($F$4,10),"MMM-aaaa")</f>
        <v>ago-viernes</v>
      </c>
      <c r="S3" s="138" t="str">
        <f>TEXT(EDATE($F$4,11),"MMM-aaaa")</f>
        <v>sep-lunes</v>
      </c>
      <c r="T3" s="138" t="str">
        <f>TEXT(EDATE($F$4,12),"MMM-aaaa")</f>
        <v>oct-miércoles</v>
      </c>
      <c r="U3" s="138" t="str">
        <f>TEXT(EDATE($F$4,13),"MMM-aaaa")</f>
        <v>nov-sábado</v>
      </c>
      <c r="V3" s="138" t="str">
        <f>TEXT(EDATE($F$4,14),"MMM-aaaa")</f>
        <v>dic-lunes</v>
      </c>
      <c r="W3" s="138" t="str">
        <f>TEXT(EDATE($F$4,15),"MMM-aaaa")</f>
        <v>ene-jueves</v>
      </c>
      <c r="X3" s="138" t="str">
        <f>TEXT(EDATE($F$4,16),"MMM-aaaa")</f>
        <v>feb-domingo</v>
      </c>
      <c r="Y3" s="138" t="str">
        <f>TEXT(EDATE($F$4,17),"MMM-aaaa")</f>
        <v>mar-domingo</v>
      </c>
      <c r="Z3" s="138" t="str">
        <f>TEXT(EDATE($F$4,18),"MMM-aaaa")</f>
        <v>abr-miércoles</v>
      </c>
      <c r="AA3" s="138" t="str">
        <f>TEXT(EDATE($F$4,19),"MMM-aaaa")</f>
        <v>may-viernes</v>
      </c>
      <c r="AB3" s="138" t="str">
        <f>TEXT(EDATE($F$4,20),"MMM-aaaa")</f>
        <v>jun-lunes</v>
      </c>
      <c r="AC3" s="138" t="str">
        <f>TEXT(EDATE($F$4,21),"MMM-aaaa")</f>
        <v>jul-miércoles</v>
      </c>
      <c r="AD3" s="138" t="str">
        <f>TEXT(EDATE($F$4,22),"MMM-aaaa")</f>
        <v>ago-sábado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2:41" s="8" customFormat="1" ht="25" customHeight="1" x14ac:dyDescent="0.35">
      <c r="B4" s="22" t="s">
        <v>5</v>
      </c>
      <c r="C4" s="23"/>
      <c r="D4" s="23"/>
      <c r="E4" s="23"/>
      <c r="F4" s="139">
        <v>45201</v>
      </c>
      <c r="G4" s="84"/>
      <c r="H4" s="50"/>
      <c r="I4" s="50"/>
      <c r="J4" s="50"/>
      <c r="K4" s="5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2:41" s="8" customFormat="1" ht="25" customHeight="1" x14ac:dyDescent="0.35">
      <c r="B5" s="26" t="s">
        <v>6</v>
      </c>
      <c r="C5" s="27"/>
      <c r="D5" s="27"/>
      <c r="E5" s="27"/>
      <c r="F5" s="86"/>
      <c r="G5" s="84"/>
      <c r="H5" s="31"/>
      <c r="I5" s="31"/>
      <c r="J5" s="47"/>
      <c r="K5" s="47"/>
      <c r="L5" s="47"/>
      <c r="M5" s="47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2:41" s="8" customFormat="1" ht="25" customHeight="1" x14ac:dyDescent="0.35">
      <c r="B6" s="24" t="s">
        <v>7</v>
      </c>
      <c r="C6" s="25"/>
      <c r="D6" s="25"/>
      <c r="E6" s="25"/>
      <c r="F6" s="86"/>
      <c r="G6" s="84"/>
      <c r="H6" s="31"/>
      <c r="I6" s="31"/>
      <c r="J6" s="30"/>
      <c r="K6" s="48"/>
      <c r="L6" s="48"/>
      <c r="M6" s="30"/>
      <c r="N6" s="30"/>
      <c r="O6" s="30"/>
      <c r="P6" s="30"/>
      <c r="Q6" s="30"/>
      <c r="R6" s="30"/>
      <c r="S6" s="30"/>
      <c r="T6" s="32"/>
      <c r="U6" s="30"/>
      <c r="V6" s="30"/>
      <c r="W6" s="30"/>
      <c r="X6" s="30"/>
      <c r="Y6" s="30"/>
      <c r="Z6" s="30"/>
      <c r="AA6" s="30"/>
      <c r="AB6" s="30"/>
      <c r="AC6" s="30"/>
      <c r="AD6" s="30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2:41" s="8" customFormat="1" ht="25" customHeight="1" x14ac:dyDescent="0.35">
      <c r="B7" s="26" t="s">
        <v>8</v>
      </c>
      <c r="C7" s="27"/>
      <c r="D7" s="27"/>
      <c r="E7" s="27"/>
      <c r="F7" s="86"/>
      <c r="G7" s="84"/>
      <c r="H7" s="31"/>
      <c r="I7" s="31"/>
      <c r="J7" s="30"/>
      <c r="K7" s="30"/>
      <c r="L7" s="30"/>
      <c r="M7" s="30"/>
      <c r="N7" s="49"/>
      <c r="O7" s="49"/>
      <c r="P7" s="30"/>
      <c r="Q7" s="30"/>
      <c r="R7" s="30"/>
      <c r="S7" s="30"/>
      <c r="T7" s="33"/>
      <c r="U7" s="30"/>
      <c r="V7" s="30"/>
      <c r="W7" s="30"/>
      <c r="X7" s="30"/>
      <c r="Y7" s="30"/>
      <c r="Z7" s="30"/>
      <c r="AA7" s="30"/>
      <c r="AB7" s="30"/>
      <c r="AC7" s="30"/>
      <c r="AD7" s="30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2:41" s="8" customFormat="1" ht="25" customHeight="1" x14ac:dyDescent="0.35">
      <c r="B8" s="24" t="s">
        <v>9</v>
      </c>
      <c r="C8" s="25"/>
      <c r="D8" s="25"/>
      <c r="E8" s="25"/>
      <c r="F8" s="86"/>
      <c r="G8" s="84"/>
      <c r="H8" s="31"/>
      <c r="I8" s="31"/>
      <c r="J8" s="30"/>
      <c r="K8" s="30"/>
      <c r="L8" s="30"/>
      <c r="M8" s="30"/>
      <c r="N8" s="30"/>
      <c r="O8" s="30"/>
      <c r="P8" s="51"/>
      <c r="Q8" s="51"/>
      <c r="R8" s="51"/>
      <c r="S8" s="51"/>
      <c r="T8" s="52"/>
      <c r="U8" s="51"/>
      <c r="V8" s="30"/>
      <c r="W8" s="30"/>
      <c r="X8" s="30"/>
      <c r="Y8" s="30"/>
      <c r="Z8" s="30"/>
      <c r="AA8" s="30"/>
      <c r="AB8" s="30"/>
      <c r="AC8" s="30"/>
      <c r="AD8" s="30"/>
      <c r="AE8" s="9"/>
      <c r="AF8" s="9"/>
      <c r="AG8" s="9"/>
      <c r="AH8" s="10"/>
      <c r="AI8" s="10"/>
      <c r="AJ8" s="9"/>
      <c r="AK8" s="9"/>
      <c r="AL8" s="9"/>
      <c r="AM8" s="9"/>
      <c r="AN8" s="9"/>
      <c r="AO8" s="9"/>
    </row>
    <row r="9" spans="2:41" s="8" customFormat="1" ht="25" customHeight="1" x14ac:dyDescent="0.35">
      <c r="B9" s="26" t="s">
        <v>10</v>
      </c>
      <c r="C9" s="27"/>
      <c r="D9" s="27"/>
      <c r="E9" s="27"/>
      <c r="F9" s="86"/>
      <c r="G9" s="84"/>
      <c r="H9" s="31"/>
      <c r="I9" s="31"/>
      <c r="J9" s="30"/>
      <c r="K9" s="30"/>
      <c r="L9" s="30"/>
      <c r="M9" s="30"/>
      <c r="N9" s="30"/>
      <c r="O9" s="30"/>
      <c r="P9" s="30"/>
      <c r="Q9" s="30"/>
      <c r="R9" s="30"/>
      <c r="S9" s="30"/>
      <c r="T9" s="33"/>
      <c r="U9" s="30"/>
      <c r="V9" s="46"/>
      <c r="W9" s="30"/>
      <c r="X9" s="30"/>
      <c r="Y9" s="30"/>
      <c r="Z9" s="30"/>
      <c r="AA9" s="30"/>
      <c r="AB9" s="30"/>
      <c r="AC9" s="30"/>
      <c r="AD9" s="30"/>
      <c r="AE9" s="9"/>
      <c r="AF9" s="9"/>
      <c r="AG9" s="9"/>
      <c r="AH9" s="11"/>
      <c r="AI9" s="11"/>
      <c r="AJ9" s="9"/>
      <c r="AK9" s="9"/>
      <c r="AL9" s="9"/>
      <c r="AM9" s="9"/>
      <c r="AN9" s="9"/>
      <c r="AO9" s="9"/>
    </row>
    <row r="10" spans="2:41" s="8" customFormat="1" ht="25" customHeight="1" x14ac:dyDescent="0.35">
      <c r="B10" s="24" t="s">
        <v>11</v>
      </c>
      <c r="C10" s="25"/>
      <c r="D10" s="25"/>
      <c r="E10" s="25"/>
      <c r="F10" s="86"/>
      <c r="G10" s="84"/>
      <c r="H10" s="31"/>
      <c r="I10" s="31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3"/>
      <c r="U10" s="34"/>
      <c r="V10" s="34"/>
      <c r="W10" s="30"/>
      <c r="X10" s="30"/>
      <c r="Y10" s="30"/>
      <c r="Z10" s="30"/>
      <c r="AA10" s="30"/>
      <c r="AB10" s="30"/>
      <c r="AC10" s="30"/>
      <c r="AD10" s="30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s="5" customFormat="1" ht="25" customHeight="1" x14ac:dyDescent="0.35">
      <c r="B11" s="24" t="s">
        <v>12</v>
      </c>
      <c r="C11" s="25"/>
      <c r="D11" s="25"/>
      <c r="E11" s="25"/>
      <c r="F11" s="130"/>
      <c r="G11" s="140"/>
      <c r="H11" s="31"/>
      <c r="I11" s="31"/>
      <c r="J11" s="30"/>
      <c r="K11" s="30"/>
      <c r="L11" s="30"/>
      <c r="M11" s="30"/>
      <c r="N11" s="30"/>
      <c r="O11" s="30"/>
      <c r="P11" s="30"/>
      <c r="Q11" s="30"/>
      <c r="R11" s="35"/>
      <c r="S11" s="35"/>
      <c r="T11" s="36"/>
      <c r="U11" s="37"/>
      <c r="V11" s="37"/>
      <c r="W11" s="36"/>
      <c r="X11" s="35"/>
      <c r="Y11" s="35"/>
      <c r="Z11" s="35"/>
      <c r="AA11" s="35"/>
      <c r="AB11" s="35"/>
      <c r="AC11" s="35"/>
      <c r="AD11" s="35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2:41" s="5" customFormat="1" ht="25" customHeight="1" x14ac:dyDescent="0.35">
      <c r="H12" s="128" t="s">
        <v>13</v>
      </c>
      <c r="AF12" s="129" t="s">
        <v>14</v>
      </c>
    </row>
    <row r="13" spans="2:41" s="6" customFormat="1" ht="25" customHeight="1" x14ac:dyDescent="0.35">
      <c r="B13" s="29" t="s">
        <v>15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2:41" s="2" customFormat="1" ht="19.100000000000001" customHeight="1" x14ac:dyDescent="0.25">
      <c r="B14" s="38"/>
      <c r="C14" s="38"/>
      <c r="D14" s="40"/>
      <c r="E14" s="40"/>
      <c r="F14" s="92" t="s">
        <v>16</v>
      </c>
      <c r="G14" s="87" t="s">
        <v>17</v>
      </c>
      <c r="H14" s="42" t="str">
        <f>TEXT($F$4,"MMM-YYYY")</f>
        <v>oct-2023</v>
      </c>
      <c r="I14" s="141" t="str">
        <f>TEXT(EDATE($F$4,1),"MMM-aaaa")</f>
        <v>nov-jueves</v>
      </c>
      <c r="J14" s="142" t="str">
        <f>TEXT(EDATE($F$4,2),"MMM-aaaa")</f>
        <v>dic-sábado</v>
      </c>
      <c r="K14" s="142" t="str">
        <f>TEXT(EDATE($F$4,3),"MMM-aaaa")</f>
        <v>ene-martes</v>
      </c>
      <c r="L14" s="142" t="str">
        <f>TEXT(EDATE($F$4,4),"MMM-aaaa")</f>
        <v>feb-viernes</v>
      </c>
      <c r="M14" s="142" t="str">
        <f>TEXT(EDATE($F$4,5),"MMM-aaaa")</f>
        <v>mar-sábado</v>
      </c>
      <c r="N14" s="142" t="str">
        <f>TEXT(EDATE($F$4,6),"MMM-aaaa")</f>
        <v>abr-martes</v>
      </c>
      <c r="O14" s="142" t="str">
        <f>TEXT(EDATE($F$4,7),"MMM-aaaa")</f>
        <v>may-jueves</v>
      </c>
      <c r="P14" s="142" t="str">
        <f>TEXT(EDATE($F$4,8),"MMM-aaaa")</f>
        <v>jun-domingo</v>
      </c>
      <c r="Q14" s="142" t="str">
        <f>TEXT(EDATE($F$4,9),"MMM-aaaa")</f>
        <v>jul-martes</v>
      </c>
      <c r="R14" s="142" t="str">
        <f>TEXT(EDATE($F$4,10),"MMM-aaaa")</f>
        <v>ago-viernes</v>
      </c>
      <c r="S14" s="142" t="str">
        <f>TEXT(EDATE($F$4,11),"MMM-aaaa")</f>
        <v>sep-lunes</v>
      </c>
      <c r="T14" s="142" t="str">
        <f>TEXT(EDATE($F$4,12),"MMM-aaaa")</f>
        <v>oct-miércoles</v>
      </c>
      <c r="U14" s="142" t="str">
        <f>TEXT(EDATE($F$4,13),"MMM-aaaa")</f>
        <v>nov-sábado</v>
      </c>
      <c r="V14" s="142" t="str">
        <f>TEXT(EDATE($F$4,14),"MMM-aaaa")</f>
        <v>dic-lunes</v>
      </c>
      <c r="W14" s="142" t="str">
        <f>TEXT(EDATE($F$4,15),"MMM-aaaa")</f>
        <v>ene-jueves</v>
      </c>
      <c r="X14" s="142" t="str">
        <f>TEXT(EDATE($F$4,16),"MMM-aaaa")</f>
        <v>feb-domingo</v>
      </c>
      <c r="Y14" s="142" t="str">
        <f>TEXT(EDATE($F$4,17),"MMM-aaaa")</f>
        <v>mar-domingo</v>
      </c>
      <c r="Z14" s="142" t="str">
        <f>TEXT(EDATE($F$4,18),"MMM-aaaa")</f>
        <v>abr-miércoles</v>
      </c>
      <c r="AA14" s="142" t="str">
        <f>TEXT(EDATE($F$4,19),"MMM-aaaa")</f>
        <v>may-viernes</v>
      </c>
      <c r="AB14" s="142" t="str">
        <f>TEXT(EDATE($F$4,20),"MMM-aaaa")</f>
        <v>jun-lunes</v>
      </c>
      <c r="AC14" s="142" t="str">
        <f>TEXT(EDATE($F$4,21),"MMM-aaaa")</f>
        <v>jul-miércoles</v>
      </c>
      <c r="AD14" s="143" t="str">
        <f>TEXT(EDATE($F$4,22),"MMM-aaaa")</f>
        <v>ago-sábado</v>
      </c>
      <c r="AE14" s="60" t="s">
        <v>18</v>
      </c>
      <c r="AF14" s="58" t="s">
        <v>19</v>
      </c>
      <c r="AG14" s="3"/>
      <c r="AH14" s="3"/>
      <c r="AI14" s="3"/>
      <c r="AJ14" s="3"/>
      <c r="AK14" s="3"/>
      <c r="AL14" s="3"/>
      <c r="AM14" s="3"/>
      <c r="AN14" s="3"/>
      <c r="AO14" s="3"/>
    </row>
    <row r="15" spans="2:41" s="6" customFormat="1" ht="25" customHeight="1" x14ac:dyDescent="0.35">
      <c r="B15" s="39" t="s">
        <v>20</v>
      </c>
      <c r="C15" s="39" t="s">
        <v>21</v>
      </c>
      <c r="D15" s="41" t="s">
        <v>22</v>
      </c>
      <c r="E15" s="41" t="s">
        <v>23</v>
      </c>
      <c r="F15" s="93" t="s">
        <v>24</v>
      </c>
      <c r="G15" s="88" t="s">
        <v>25</v>
      </c>
      <c r="H15" s="43">
        <f>NETWORKDAYS($F$4,EOMONTH($F$4,0),)</f>
        <v>22</v>
      </c>
      <c r="I15" s="144">
        <f>NETWORKDAYS(EDATE($F$4,1),EOMONTH(EDATE($F$4,1),0),)</f>
        <v>21</v>
      </c>
      <c r="J15" s="145">
        <f>NETWORKDAYS(EDATE($F$4,2),EOMONTH(EDATE($F$4,2),0),)</f>
        <v>20</v>
      </c>
      <c r="K15" s="145">
        <f>NETWORKDAYS(EDATE($F$4,3),EOMONTH(EDATE($F$4,3),0),)</f>
        <v>22</v>
      </c>
      <c r="L15" s="145">
        <f>NETWORKDAYS(EDATE($F$4,4),EOMONTH(EDATE($F$4,4),0),)</f>
        <v>20</v>
      </c>
      <c r="M15" s="145">
        <f>NETWORKDAYS(EDATE($F$4,5),EOMONTH(EDATE($F$4,5),0),)</f>
        <v>20</v>
      </c>
      <c r="N15" s="145">
        <f>NETWORKDAYS(EDATE($F$4,6),EOMONTH(EDATE($F$4,6),0),)</f>
        <v>21</v>
      </c>
      <c r="O15" s="145">
        <f>NETWORKDAYS(EDATE($F$4,7),EOMONTH(EDATE($F$4,7),0),)</f>
        <v>22</v>
      </c>
      <c r="P15" s="145">
        <f>NETWORKDAYS(EDATE($F$4,8),EOMONTH(EDATE($F$4,8),0),)</f>
        <v>20</v>
      </c>
      <c r="Q15" s="145">
        <f>NETWORKDAYS(EDATE($F$4,9),EOMONTH(EDATE($F$4,9),0),)</f>
        <v>22</v>
      </c>
      <c r="R15" s="145">
        <f>NETWORKDAYS(EDATE($F$4,10),EOMONTH(EDATE($F$4,10),0),)</f>
        <v>21</v>
      </c>
      <c r="S15" s="145">
        <f>NETWORKDAYS(EDATE($F$4,11),EOMONTH(EDATE($F$4,11),0),)</f>
        <v>21</v>
      </c>
      <c r="T15" s="145">
        <f>NETWORKDAYS(EDATE($F$4,12),EOMONTH(EDATE($F$4,12),0),)</f>
        <v>22</v>
      </c>
      <c r="U15" s="145">
        <f>NETWORKDAYS(EDATE($F$4,13),EOMONTH(EDATE($F$4,13),0),)</f>
        <v>20</v>
      </c>
      <c r="V15" s="145">
        <f>NETWORKDAYS(EDATE($F$4,14),EOMONTH(EDATE($F$4,14),0),)</f>
        <v>22</v>
      </c>
      <c r="W15" s="145">
        <f>NETWORKDAYS(EDATE($F$4,15),EOMONTH(EDATE($F$4,15),0),)</f>
        <v>22</v>
      </c>
      <c r="X15" s="145">
        <f>NETWORKDAYS(EDATE($F$4,16),EOMONTH(EDATE($F$4,16),0),)</f>
        <v>20</v>
      </c>
      <c r="Y15" s="145">
        <f>NETWORKDAYS(EDATE($F$4,17),EOMONTH(EDATE($F$4,17),0),)</f>
        <v>21</v>
      </c>
      <c r="Z15" s="145">
        <f>NETWORKDAYS(EDATE($F$4,18),EOMONTH(EDATE($F$4,18),0),)</f>
        <v>21</v>
      </c>
      <c r="AA15" s="145">
        <f>NETWORKDAYS(EDATE($F$4,19),EOMONTH(EDATE($F$4,19),0),)</f>
        <v>21</v>
      </c>
      <c r="AB15" s="145">
        <f>NETWORKDAYS(EDATE($F$4,20),EOMONTH(EDATE($F$4,20),0),)</f>
        <v>21</v>
      </c>
      <c r="AC15" s="145">
        <f>NETWORKDAYS(EDATE($F$4,21),EOMONTH(EDATE($F$4,21),0),)</f>
        <v>22</v>
      </c>
      <c r="AD15" s="146">
        <f>NETWORKDAYS(EDATE($F$4,22),EOMONTH(EDATE($F$4,22),0),)</f>
        <v>20</v>
      </c>
      <c r="AE15" s="61" t="s">
        <v>26</v>
      </c>
      <c r="AF15" s="59" t="s">
        <v>27</v>
      </c>
      <c r="AG15" s="13"/>
      <c r="AH15" s="13"/>
      <c r="AI15" s="13"/>
      <c r="AJ15" s="13"/>
      <c r="AK15" s="13"/>
      <c r="AL15" s="13"/>
      <c r="AM15" s="13"/>
      <c r="AN15" s="13"/>
      <c r="AO15" s="13"/>
    </row>
    <row r="16" spans="2:41" s="8" customFormat="1" ht="25" customHeight="1" x14ac:dyDescent="0.35">
      <c r="B16" s="63" t="s">
        <v>28</v>
      </c>
      <c r="C16" s="63" t="s">
        <v>29</v>
      </c>
      <c r="D16" s="64">
        <v>5</v>
      </c>
      <c r="E16" s="65"/>
      <c r="F16" s="147"/>
      <c r="G16" s="148"/>
      <c r="H16" s="76">
        <v>21</v>
      </c>
      <c r="I16" s="76">
        <v>20</v>
      </c>
      <c r="J16" s="76">
        <v>23</v>
      </c>
      <c r="K16" s="76">
        <v>21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  <c r="AE16" s="82">
        <f t="shared" ref="AE16:AE29" si="0">SUM(H16:AD16)*8</f>
        <v>680</v>
      </c>
      <c r="AF16" s="83">
        <f t="shared" ref="AF16:AF29" si="1">AE16*E16*D16</f>
        <v>0</v>
      </c>
      <c r="AG16" s="14"/>
      <c r="AH16" s="14"/>
      <c r="AI16" s="14"/>
      <c r="AJ16" s="14"/>
      <c r="AK16" s="14"/>
      <c r="AL16" s="14"/>
      <c r="AM16" s="14"/>
      <c r="AN16" s="14"/>
      <c r="AO16" s="14"/>
    </row>
    <row r="17" spans="2:41" s="8" customFormat="1" ht="25" customHeight="1" x14ac:dyDescent="0.35">
      <c r="B17" s="66" t="s">
        <v>28</v>
      </c>
      <c r="C17" s="66" t="s">
        <v>30</v>
      </c>
      <c r="D17" s="67">
        <v>3</v>
      </c>
      <c r="E17" s="68"/>
      <c r="F17" s="149"/>
      <c r="G17" s="150"/>
      <c r="H17" s="78"/>
      <c r="I17" s="78"/>
      <c r="J17" s="78"/>
      <c r="K17" s="78"/>
      <c r="L17" s="78">
        <v>22</v>
      </c>
      <c r="M17" s="78">
        <v>22</v>
      </c>
      <c r="N17" s="78">
        <v>21</v>
      </c>
      <c r="O17" s="78">
        <v>23</v>
      </c>
      <c r="P17" s="78">
        <v>22</v>
      </c>
      <c r="Q17" s="78">
        <v>10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9"/>
      <c r="AE17" s="82">
        <f t="shared" si="0"/>
        <v>960</v>
      </c>
      <c r="AF17" s="83">
        <f t="shared" si="1"/>
        <v>0</v>
      </c>
      <c r="AG17" s="15"/>
      <c r="AH17" s="14"/>
      <c r="AI17" s="14"/>
      <c r="AJ17" s="14"/>
      <c r="AK17" s="14"/>
      <c r="AL17" s="14"/>
      <c r="AM17" s="14"/>
      <c r="AN17" s="14"/>
      <c r="AO17" s="14"/>
    </row>
    <row r="18" spans="2:41" s="8" customFormat="1" ht="25" customHeight="1" x14ac:dyDescent="0.35">
      <c r="B18" s="66" t="s">
        <v>31</v>
      </c>
      <c r="C18" s="66" t="s">
        <v>29</v>
      </c>
      <c r="D18" s="67"/>
      <c r="E18" s="68"/>
      <c r="F18" s="95"/>
      <c r="G18" s="90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9"/>
      <c r="AE18" s="82">
        <f t="shared" si="0"/>
        <v>0</v>
      </c>
      <c r="AF18" s="83">
        <f t="shared" si="1"/>
        <v>0</v>
      </c>
      <c r="AG18" s="14"/>
      <c r="AH18" s="14"/>
      <c r="AI18" s="14"/>
      <c r="AJ18" s="14"/>
      <c r="AK18" s="14"/>
      <c r="AL18" s="14"/>
      <c r="AM18" s="14"/>
      <c r="AN18" s="14"/>
      <c r="AO18" s="14"/>
    </row>
    <row r="19" spans="2:41" s="8" customFormat="1" ht="25" customHeight="1" x14ac:dyDescent="0.35">
      <c r="B19" s="66" t="s">
        <v>31</v>
      </c>
      <c r="C19" s="66" t="s">
        <v>30</v>
      </c>
      <c r="D19" s="67"/>
      <c r="E19" s="68"/>
      <c r="F19" s="95"/>
      <c r="G19" s="90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9"/>
      <c r="AE19" s="82">
        <f t="shared" si="0"/>
        <v>0</v>
      </c>
      <c r="AF19" s="83">
        <f t="shared" si="1"/>
        <v>0</v>
      </c>
      <c r="AG19" s="14"/>
      <c r="AH19" s="14"/>
      <c r="AI19" s="14"/>
      <c r="AJ19" s="14"/>
      <c r="AK19" s="14"/>
      <c r="AL19" s="14"/>
      <c r="AM19" s="14"/>
      <c r="AN19" s="14"/>
      <c r="AO19" s="14"/>
    </row>
    <row r="20" spans="2:41" s="8" customFormat="1" ht="25" customHeight="1" x14ac:dyDescent="0.35">
      <c r="B20" s="66" t="s">
        <v>31</v>
      </c>
      <c r="C20" s="66" t="s">
        <v>32</v>
      </c>
      <c r="D20" s="67"/>
      <c r="E20" s="68"/>
      <c r="F20" s="95"/>
      <c r="G20" s="90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  <c r="AE20" s="82">
        <f t="shared" si="0"/>
        <v>0</v>
      </c>
      <c r="AF20" s="83">
        <f t="shared" si="1"/>
        <v>0</v>
      </c>
      <c r="AG20" s="14"/>
      <c r="AH20" s="14"/>
      <c r="AI20" s="14"/>
      <c r="AJ20" s="14"/>
      <c r="AK20" s="14"/>
      <c r="AL20" s="14"/>
      <c r="AM20" s="14"/>
      <c r="AN20" s="14"/>
      <c r="AO20" s="14"/>
    </row>
    <row r="21" spans="2:41" s="8" customFormat="1" ht="25" customHeight="1" x14ac:dyDescent="0.35">
      <c r="B21" s="66" t="s">
        <v>33</v>
      </c>
      <c r="C21" s="66" t="s">
        <v>29</v>
      </c>
      <c r="D21" s="67">
        <v>4</v>
      </c>
      <c r="E21" s="68"/>
      <c r="F21" s="149"/>
      <c r="G21" s="150"/>
      <c r="H21" s="78"/>
      <c r="I21" s="78"/>
      <c r="J21" s="78"/>
      <c r="K21" s="78"/>
      <c r="L21" s="78">
        <v>22</v>
      </c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9"/>
      <c r="AE21" s="82">
        <f t="shared" si="0"/>
        <v>176</v>
      </c>
      <c r="AF21" s="83">
        <f t="shared" si="1"/>
        <v>0</v>
      </c>
      <c r="AG21" s="14"/>
      <c r="AH21" s="14"/>
      <c r="AI21" s="14"/>
      <c r="AJ21" s="14"/>
      <c r="AK21" s="14"/>
      <c r="AL21" s="14"/>
      <c r="AM21" s="14"/>
      <c r="AN21" s="14"/>
      <c r="AO21" s="14"/>
    </row>
    <row r="22" spans="2:41" s="8" customFormat="1" ht="25" customHeight="1" x14ac:dyDescent="0.35">
      <c r="B22" s="66"/>
      <c r="C22" s="66"/>
      <c r="D22" s="67"/>
      <c r="E22" s="68"/>
      <c r="F22" s="95"/>
      <c r="G22" s="90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9"/>
      <c r="AE22" s="82">
        <f t="shared" si="0"/>
        <v>0</v>
      </c>
      <c r="AF22" s="83">
        <f t="shared" si="1"/>
        <v>0</v>
      </c>
      <c r="AG22" s="14"/>
      <c r="AH22" s="14"/>
      <c r="AI22" s="14"/>
      <c r="AJ22" s="14"/>
      <c r="AK22" s="14"/>
      <c r="AL22" s="14"/>
      <c r="AM22" s="14"/>
      <c r="AN22" s="14"/>
      <c r="AO22" s="14"/>
    </row>
    <row r="23" spans="2:41" s="8" customFormat="1" ht="25" customHeight="1" x14ac:dyDescent="0.35">
      <c r="B23" s="66"/>
      <c r="C23" s="66"/>
      <c r="D23" s="67"/>
      <c r="E23" s="68"/>
      <c r="F23" s="95"/>
      <c r="G23" s="90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9"/>
      <c r="AE23" s="82">
        <f t="shared" si="0"/>
        <v>0</v>
      </c>
      <c r="AF23" s="83">
        <f t="shared" si="1"/>
        <v>0</v>
      </c>
      <c r="AG23" s="14"/>
      <c r="AH23" s="14"/>
      <c r="AI23" s="14"/>
      <c r="AJ23" s="14"/>
      <c r="AK23" s="14"/>
      <c r="AL23" s="14"/>
      <c r="AM23" s="14"/>
      <c r="AN23" s="14"/>
      <c r="AO23" s="14"/>
    </row>
    <row r="24" spans="2:41" s="8" customFormat="1" ht="25" customHeight="1" x14ac:dyDescent="0.35">
      <c r="B24" s="66"/>
      <c r="C24" s="66"/>
      <c r="D24" s="67"/>
      <c r="E24" s="68"/>
      <c r="F24" s="95"/>
      <c r="G24" s="90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9"/>
      <c r="AE24" s="82">
        <f t="shared" si="0"/>
        <v>0</v>
      </c>
      <c r="AF24" s="83">
        <f t="shared" si="1"/>
        <v>0</v>
      </c>
      <c r="AG24" s="14"/>
      <c r="AH24" s="14"/>
      <c r="AI24" s="14"/>
      <c r="AJ24" s="14"/>
      <c r="AK24" s="14"/>
      <c r="AL24" s="14"/>
      <c r="AM24" s="14"/>
      <c r="AN24" s="14"/>
      <c r="AO24" s="14"/>
    </row>
    <row r="25" spans="2:41" s="8" customFormat="1" ht="25" customHeight="1" x14ac:dyDescent="0.35">
      <c r="B25" s="66"/>
      <c r="C25" s="66"/>
      <c r="D25" s="67"/>
      <c r="E25" s="68"/>
      <c r="F25" s="95"/>
      <c r="G25" s="90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9"/>
      <c r="AE25" s="82">
        <f t="shared" si="0"/>
        <v>0</v>
      </c>
      <c r="AF25" s="83">
        <f t="shared" si="1"/>
        <v>0</v>
      </c>
      <c r="AG25" s="14"/>
      <c r="AH25" s="14"/>
      <c r="AI25" s="14"/>
      <c r="AJ25" s="14"/>
      <c r="AK25" s="14"/>
      <c r="AL25" s="14"/>
      <c r="AM25" s="14"/>
      <c r="AN25" s="14"/>
      <c r="AO25" s="14"/>
    </row>
    <row r="26" spans="2:41" s="8" customFormat="1" ht="25" customHeight="1" x14ac:dyDescent="0.35">
      <c r="B26" s="66"/>
      <c r="C26" s="66"/>
      <c r="D26" s="67"/>
      <c r="E26" s="68"/>
      <c r="F26" s="95"/>
      <c r="G26" s="90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9"/>
      <c r="AE26" s="82">
        <f t="shared" si="0"/>
        <v>0</v>
      </c>
      <c r="AF26" s="83">
        <f t="shared" si="1"/>
        <v>0</v>
      </c>
      <c r="AG26" s="14"/>
      <c r="AH26" s="14"/>
      <c r="AI26" s="14"/>
      <c r="AJ26" s="14"/>
      <c r="AK26" s="14"/>
      <c r="AL26" s="14"/>
      <c r="AM26" s="14"/>
      <c r="AN26" s="14"/>
      <c r="AO26" s="14"/>
    </row>
    <row r="27" spans="2:41" s="8" customFormat="1" ht="25" customHeight="1" x14ac:dyDescent="0.35">
      <c r="B27" s="66"/>
      <c r="C27" s="66"/>
      <c r="D27" s="67"/>
      <c r="E27" s="68"/>
      <c r="F27" s="95"/>
      <c r="G27" s="90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9"/>
      <c r="AE27" s="82">
        <f t="shared" si="0"/>
        <v>0</v>
      </c>
      <c r="AF27" s="83">
        <f t="shared" si="1"/>
        <v>0</v>
      </c>
      <c r="AG27" s="14"/>
      <c r="AH27" s="14"/>
      <c r="AI27" s="14"/>
      <c r="AJ27" s="14"/>
      <c r="AK27" s="14"/>
      <c r="AL27" s="14"/>
      <c r="AM27" s="14"/>
      <c r="AN27" s="14"/>
      <c r="AO27" s="14"/>
    </row>
    <row r="28" spans="2:41" s="8" customFormat="1" ht="25" customHeight="1" x14ac:dyDescent="0.35">
      <c r="B28" s="66"/>
      <c r="C28" s="66"/>
      <c r="D28" s="67"/>
      <c r="E28" s="68"/>
      <c r="F28" s="95"/>
      <c r="G28" s="90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9"/>
      <c r="AE28" s="82">
        <f t="shared" si="0"/>
        <v>0</v>
      </c>
      <c r="AF28" s="83">
        <f t="shared" si="1"/>
        <v>0</v>
      </c>
      <c r="AG28" s="14"/>
      <c r="AH28" s="14"/>
      <c r="AI28" s="14"/>
      <c r="AJ28" s="14"/>
      <c r="AK28" s="14"/>
      <c r="AL28" s="14"/>
      <c r="AM28" s="14"/>
      <c r="AN28" s="14"/>
      <c r="AO28" s="14"/>
    </row>
    <row r="29" spans="2:41" s="8" customFormat="1" ht="25" customHeight="1" thickBot="1" x14ac:dyDescent="0.4">
      <c r="B29" s="69"/>
      <c r="C29" s="69"/>
      <c r="D29" s="70"/>
      <c r="E29" s="71"/>
      <c r="F29" s="96"/>
      <c r="G29" s="91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  <c r="AE29" s="82">
        <f t="shared" si="0"/>
        <v>0</v>
      </c>
      <c r="AF29" s="83">
        <f t="shared" si="1"/>
        <v>0</v>
      </c>
      <c r="AG29" s="14"/>
      <c r="AH29" s="14"/>
      <c r="AI29" s="14"/>
      <c r="AJ29" s="14"/>
      <c r="AK29" s="14"/>
      <c r="AL29" s="14"/>
      <c r="AM29" s="14"/>
      <c r="AN29" s="14"/>
      <c r="AO29" s="14"/>
    </row>
    <row r="30" spans="2:41" s="5" customFormat="1" ht="29.95" customHeight="1" thickTop="1" thickBot="1" x14ac:dyDescent="0.4">
      <c r="B30" s="53" t="s">
        <v>34</v>
      </c>
      <c r="C30" s="54"/>
      <c r="D30" s="54"/>
      <c r="E30" s="55"/>
      <c r="F30" s="56"/>
      <c r="G30" s="57" t="s">
        <v>35</v>
      </c>
      <c r="H30" s="72">
        <f t="shared" ref="H30:AF30" si="2">SUM(H16:H29)</f>
        <v>21</v>
      </c>
      <c r="I30" s="73">
        <f t="shared" si="2"/>
        <v>20</v>
      </c>
      <c r="J30" s="73">
        <f t="shared" si="2"/>
        <v>23</v>
      </c>
      <c r="K30" s="73">
        <f t="shared" si="2"/>
        <v>21</v>
      </c>
      <c r="L30" s="73">
        <f t="shared" si="2"/>
        <v>44</v>
      </c>
      <c r="M30" s="73">
        <f t="shared" si="2"/>
        <v>22</v>
      </c>
      <c r="N30" s="73">
        <f t="shared" si="2"/>
        <v>21</v>
      </c>
      <c r="O30" s="73">
        <f t="shared" si="2"/>
        <v>23</v>
      </c>
      <c r="P30" s="73">
        <f t="shared" si="2"/>
        <v>22</v>
      </c>
      <c r="Q30" s="73">
        <f t="shared" si="2"/>
        <v>10</v>
      </c>
      <c r="R30" s="73">
        <f t="shared" si="2"/>
        <v>0</v>
      </c>
      <c r="S30" s="73">
        <f t="shared" si="2"/>
        <v>0</v>
      </c>
      <c r="T30" s="73">
        <f t="shared" si="2"/>
        <v>0</v>
      </c>
      <c r="U30" s="73">
        <f t="shared" si="2"/>
        <v>0</v>
      </c>
      <c r="V30" s="73">
        <f t="shared" si="2"/>
        <v>0</v>
      </c>
      <c r="W30" s="73">
        <f t="shared" si="2"/>
        <v>0</v>
      </c>
      <c r="X30" s="73">
        <f t="shared" si="2"/>
        <v>0</v>
      </c>
      <c r="Y30" s="73">
        <f t="shared" si="2"/>
        <v>0</v>
      </c>
      <c r="Z30" s="73">
        <f t="shared" si="2"/>
        <v>0</v>
      </c>
      <c r="AA30" s="73">
        <f t="shared" si="2"/>
        <v>0</v>
      </c>
      <c r="AB30" s="73">
        <f t="shared" si="2"/>
        <v>0</v>
      </c>
      <c r="AC30" s="73">
        <f t="shared" si="2"/>
        <v>0</v>
      </c>
      <c r="AD30" s="74">
        <f t="shared" si="2"/>
        <v>0</v>
      </c>
      <c r="AE30" s="102">
        <f t="shared" si="2"/>
        <v>1816</v>
      </c>
      <c r="AF30" s="101">
        <f t="shared" si="2"/>
        <v>0</v>
      </c>
    </row>
    <row r="31" spans="2:41" s="5" customFormat="1" ht="25" customHeight="1" x14ac:dyDescent="0.35">
      <c r="H31" s="128" t="s">
        <v>13</v>
      </c>
      <c r="AF31" s="129" t="s">
        <v>14</v>
      </c>
    </row>
    <row r="32" spans="2:41" s="6" customFormat="1" ht="25" customHeight="1" x14ac:dyDescent="0.35">
      <c r="B32" s="29" t="s">
        <v>36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2:41" s="2" customFormat="1" ht="19.100000000000001" customHeight="1" x14ac:dyDescent="0.25">
      <c r="B33" s="38"/>
      <c r="C33" s="38"/>
      <c r="D33" s="40"/>
      <c r="E33" s="40"/>
      <c r="F33" s="92" t="s">
        <v>16</v>
      </c>
      <c r="G33" s="87" t="s">
        <v>17</v>
      </c>
      <c r="H33" s="42" t="str">
        <f>TEXT($F$4,"MMM-YYYY")</f>
        <v>oct-2023</v>
      </c>
      <c r="I33" s="141" t="str">
        <f>TEXT(EDATE($F$4,1),"MMM-aaaa")</f>
        <v>nov-jueves</v>
      </c>
      <c r="J33" s="142" t="str">
        <f>TEXT(EDATE($F$4,2),"MMM-aaaa")</f>
        <v>dic-sábado</v>
      </c>
      <c r="K33" s="142" t="str">
        <f>TEXT(EDATE($F$4,3),"MMM-aaaa")</f>
        <v>ene-martes</v>
      </c>
      <c r="L33" s="142" t="str">
        <f>TEXT(EDATE($F$4,4),"MMM-aaaa")</f>
        <v>feb-viernes</v>
      </c>
      <c r="M33" s="142" t="str">
        <f>TEXT(EDATE($F$4,5),"MMM-aaaa")</f>
        <v>mar-sábado</v>
      </c>
      <c r="N33" s="142" t="str">
        <f>TEXT(EDATE($F$4,6),"MMM-aaaa")</f>
        <v>abr-martes</v>
      </c>
      <c r="O33" s="142" t="str">
        <f>TEXT(EDATE($F$4,7),"MMM-aaaa")</f>
        <v>may-jueves</v>
      </c>
      <c r="P33" s="142" t="str">
        <f>TEXT(EDATE($F$4,8),"MMM-aaaa")</f>
        <v>jun-domingo</v>
      </c>
      <c r="Q33" s="142" t="str">
        <f>TEXT(EDATE($F$4,9),"MMM-aaaa")</f>
        <v>jul-martes</v>
      </c>
      <c r="R33" s="142" t="str">
        <f>TEXT(EDATE($F$4,10),"MMM-aaaa")</f>
        <v>ago-viernes</v>
      </c>
      <c r="S33" s="142" t="str">
        <f>TEXT(EDATE($F$4,11),"MMM-aaaa")</f>
        <v>sep-lunes</v>
      </c>
      <c r="T33" s="142" t="str">
        <f>TEXT(EDATE($F$4,12),"MMM-aaaa")</f>
        <v>oct-miércoles</v>
      </c>
      <c r="U33" s="142" t="str">
        <f>TEXT(EDATE($F$4,13),"MMM-aaaa")</f>
        <v>nov-sábado</v>
      </c>
      <c r="V33" s="142" t="str">
        <f>TEXT(EDATE($F$4,14),"MMM-aaaa")</f>
        <v>dic-lunes</v>
      </c>
      <c r="W33" s="142" t="str">
        <f>TEXT(EDATE($F$4,15),"MMM-aaaa")</f>
        <v>ene-jueves</v>
      </c>
      <c r="X33" s="142" t="str">
        <f>TEXT(EDATE($F$4,16),"MMM-aaaa")</f>
        <v>feb-domingo</v>
      </c>
      <c r="Y33" s="142" t="str">
        <f>TEXT(EDATE($F$4,17),"MMM-aaaa")</f>
        <v>mar-domingo</v>
      </c>
      <c r="Z33" s="142" t="str">
        <f>TEXT(EDATE($F$4,18),"MMM-aaaa")</f>
        <v>abr-miércoles</v>
      </c>
      <c r="AA33" s="142" t="str">
        <f>TEXT(EDATE($F$4,19),"MMM-aaaa")</f>
        <v>may-viernes</v>
      </c>
      <c r="AB33" s="142" t="str">
        <f>TEXT(EDATE($F$4,20),"MMM-aaaa")</f>
        <v>jun-lunes</v>
      </c>
      <c r="AC33" s="142" t="str">
        <f>TEXT(EDATE($F$4,21),"MMM-aaaa")</f>
        <v>jul-miércoles</v>
      </c>
      <c r="AD33" s="143" t="str">
        <f>TEXT(EDATE($F$4,22),"MMM-aaaa")</f>
        <v>ago-sábado</v>
      </c>
      <c r="AE33" s="60" t="s">
        <v>18</v>
      </c>
      <c r="AF33" s="58" t="s">
        <v>19</v>
      </c>
      <c r="AG33" s="3"/>
      <c r="AH33" s="3"/>
      <c r="AI33" s="3"/>
      <c r="AJ33" s="3"/>
      <c r="AK33" s="3"/>
      <c r="AL33" s="3"/>
      <c r="AM33" s="3"/>
      <c r="AN33" s="3"/>
      <c r="AO33" s="3"/>
    </row>
    <row r="34" spans="2:41" s="6" customFormat="1" ht="25" customHeight="1" x14ac:dyDescent="0.35">
      <c r="B34" s="39" t="s">
        <v>20</v>
      </c>
      <c r="C34" s="39" t="s">
        <v>21</v>
      </c>
      <c r="D34" s="41" t="s">
        <v>22</v>
      </c>
      <c r="E34" s="41" t="s">
        <v>23</v>
      </c>
      <c r="F34" s="93" t="s">
        <v>24</v>
      </c>
      <c r="G34" s="88" t="s">
        <v>25</v>
      </c>
      <c r="H34" s="43">
        <f>NETWORKDAYS($F$4,EOMONTH($F$4,0),)</f>
        <v>22</v>
      </c>
      <c r="I34" s="144">
        <f>NETWORKDAYS(EDATE($F$4,1),EOMONTH(EDATE($F$4,1),0),)</f>
        <v>21</v>
      </c>
      <c r="J34" s="145">
        <f>NETWORKDAYS(EDATE($F$4,2),EOMONTH(EDATE($F$4,2),0),)</f>
        <v>20</v>
      </c>
      <c r="K34" s="145">
        <f>NETWORKDAYS(EDATE($F$4,3),EOMONTH(EDATE($F$4,3),0),)</f>
        <v>22</v>
      </c>
      <c r="L34" s="145">
        <f>NETWORKDAYS(EDATE($F$4,4),EOMONTH(EDATE($F$4,4),0),)</f>
        <v>20</v>
      </c>
      <c r="M34" s="145">
        <f>NETWORKDAYS(EDATE($F$4,5),EOMONTH(EDATE($F$4,5),0),)</f>
        <v>20</v>
      </c>
      <c r="N34" s="145">
        <f>NETWORKDAYS(EDATE($F$4,6),EOMONTH(EDATE($F$4,6),0),)</f>
        <v>21</v>
      </c>
      <c r="O34" s="145">
        <f>NETWORKDAYS(EDATE($F$4,7),EOMONTH(EDATE($F$4,7),0),)</f>
        <v>22</v>
      </c>
      <c r="P34" s="145">
        <f>NETWORKDAYS(EDATE($F$4,8),EOMONTH(EDATE($F$4,8),0),)</f>
        <v>20</v>
      </c>
      <c r="Q34" s="145">
        <f>NETWORKDAYS(EDATE($F$4,9),EOMONTH(EDATE($F$4,9),0),)</f>
        <v>22</v>
      </c>
      <c r="R34" s="145">
        <f>NETWORKDAYS(EDATE($F$4,10),EOMONTH(EDATE($F$4,10),0),)</f>
        <v>21</v>
      </c>
      <c r="S34" s="145">
        <f>NETWORKDAYS(EDATE($F$4,11),EOMONTH(EDATE($F$4,11),0),)</f>
        <v>21</v>
      </c>
      <c r="T34" s="145">
        <f>NETWORKDAYS(EDATE($F$4,12),EOMONTH(EDATE($F$4,12),0),)</f>
        <v>22</v>
      </c>
      <c r="U34" s="145">
        <f>NETWORKDAYS(EDATE($F$4,13),EOMONTH(EDATE($F$4,13),0),)</f>
        <v>20</v>
      </c>
      <c r="V34" s="145">
        <f>NETWORKDAYS(EDATE($F$4,14),EOMONTH(EDATE($F$4,14),0),)</f>
        <v>22</v>
      </c>
      <c r="W34" s="145">
        <f>NETWORKDAYS(EDATE($F$4,15),EOMONTH(EDATE($F$4,15),0),)</f>
        <v>22</v>
      </c>
      <c r="X34" s="145">
        <f>NETWORKDAYS(EDATE($F$4,16),EOMONTH(EDATE($F$4,16),0),)</f>
        <v>20</v>
      </c>
      <c r="Y34" s="145">
        <f>NETWORKDAYS(EDATE($F$4,17),EOMONTH(EDATE($F$4,17),0),)</f>
        <v>21</v>
      </c>
      <c r="Z34" s="145">
        <f>NETWORKDAYS(EDATE($F$4,18),EOMONTH(EDATE($F$4,18),0),)</f>
        <v>21</v>
      </c>
      <c r="AA34" s="145">
        <f>NETWORKDAYS(EDATE($F$4,19),EOMONTH(EDATE($F$4,19),0),)</f>
        <v>21</v>
      </c>
      <c r="AB34" s="145">
        <f>NETWORKDAYS(EDATE($F$4,20),EOMONTH(EDATE($F$4,20),0),)</f>
        <v>21</v>
      </c>
      <c r="AC34" s="145">
        <f>NETWORKDAYS(EDATE($F$4,21),EOMONTH(EDATE($F$4,21),0),)</f>
        <v>22</v>
      </c>
      <c r="AD34" s="146">
        <f>NETWORKDAYS(EDATE($F$4,22),EOMONTH(EDATE($F$4,22),0),)</f>
        <v>20</v>
      </c>
      <c r="AE34" s="61" t="s">
        <v>26</v>
      </c>
      <c r="AF34" s="59" t="s">
        <v>27</v>
      </c>
      <c r="AG34" s="13"/>
      <c r="AH34" s="13"/>
      <c r="AI34" s="13"/>
      <c r="AJ34" s="13"/>
      <c r="AK34" s="13"/>
      <c r="AL34" s="13"/>
      <c r="AM34" s="13"/>
      <c r="AN34" s="13"/>
      <c r="AO34" s="13"/>
    </row>
    <row r="35" spans="2:41" s="8" customFormat="1" ht="25" customHeight="1" x14ac:dyDescent="0.35">
      <c r="B35" s="63" t="s">
        <v>28</v>
      </c>
      <c r="C35" s="63" t="s">
        <v>29</v>
      </c>
      <c r="D35" s="64">
        <v>1</v>
      </c>
      <c r="E35" s="65">
        <v>125</v>
      </c>
      <c r="F35" s="94"/>
      <c r="G35" s="89"/>
      <c r="H35" s="76">
        <v>21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7"/>
      <c r="AE35" s="82">
        <f t="shared" ref="AE35:AE42" si="3">SUM(H35:AD35)*8</f>
        <v>168</v>
      </c>
      <c r="AF35" s="83">
        <f t="shared" ref="AF35:AF42" si="4">AE35*E35*D35</f>
        <v>21000</v>
      </c>
      <c r="AG35" s="14"/>
      <c r="AH35" s="14"/>
      <c r="AI35" s="14"/>
      <c r="AJ35" s="14"/>
      <c r="AK35" s="14"/>
      <c r="AL35" s="14"/>
      <c r="AM35" s="14"/>
      <c r="AN35" s="14"/>
      <c r="AO35" s="14"/>
    </row>
    <row r="36" spans="2:41" s="8" customFormat="1" ht="25" customHeight="1" x14ac:dyDescent="0.35">
      <c r="B36" s="66"/>
      <c r="C36" s="66"/>
      <c r="D36" s="67"/>
      <c r="E36" s="68"/>
      <c r="F36" s="95"/>
      <c r="G36" s="90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9"/>
      <c r="AE36" s="82">
        <f t="shared" si="3"/>
        <v>0</v>
      </c>
      <c r="AF36" s="83">
        <f t="shared" si="4"/>
        <v>0</v>
      </c>
      <c r="AG36" s="15"/>
      <c r="AH36" s="14"/>
      <c r="AI36" s="14"/>
      <c r="AJ36" s="14"/>
      <c r="AK36" s="14"/>
      <c r="AL36" s="14"/>
      <c r="AM36" s="14"/>
      <c r="AN36" s="14"/>
      <c r="AO36" s="14"/>
    </row>
    <row r="37" spans="2:41" s="8" customFormat="1" ht="25" customHeight="1" x14ac:dyDescent="0.35">
      <c r="B37" s="66"/>
      <c r="C37" s="66"/>
      <c r="D37" s="67"/>
      <c r="E37" s="68"/>
      <c r="F37" s="95"/>
      <c r="G37" s="90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9"/>
      <c r="AE37" s="82">
        <f t="shared" si="3"/>
        <v>0</v>
      </c>
      <c r="AF37" s="83">
        <f t="shared" si="4"/>
        <v>0</v>
      </c>
      <c r="AG37" s="14"/>
      <c r="AH37" s="14"/>
      <c r="AI37" s="14"/>
      <c r="AJ37" s="14"/>
      <c r="AK37" s="14"/>
      <c r="AL37" s="14"/>
      <c r="AM37" s="14"/>
      <c r="AN37" s="14"/>
      <c r="AO37" s="14"/>
    </row>
    <row r="38" spans="2:41" s="8" customFormat="1" ht="25" customHeight="1" x14ac:dyDescent="0.35">
      <c r="B38" s="66"/>
      <c r="C38" s="66"/>
      <c r="D38" s="67"/>
      <c r="E38" s="68"/>
      <c r="F38" s="95"/>
      <c r="G38" s="90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9"/>
      <c r="AE38" s="82">
        <f t="shared" si="3"/>
        <v>0</v>
      </c>
      <c r="AF38" s="83">
        <f t="shared" si="4"/>
        <v>0</v>
      </c>
      <c r="AG38" s="14"/>
      <c r="AH38" s="14"/>
      <c r="AI38" s="14"/>
      <c r="AJ38" s="14"/>
      <c r="AK38" s="14"/>
      <c r="AL38" s="14"/>
      <c r="AM38" s="14"/>
      <c r="AN38" s="14"/>
      <c r="AO38" s="14"/>
    </row>
    <row r="39" spans="2:41" s="8" customFormat="1" ht="25" customHeight="1" x14ac:dyDescent="0.35">
      <c r="B39" s="66"/>
      <c r="C39" s="66"/>
      <c r="D39" s="67"/>
      <c r="E39" s="68"/>
      <c r="F39" s="95"/>
      <c r="G39" s="90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9"/>
      <c r="AE39" s="82">
        <f t="shared" si="3"/>
        <v>0</v>
      </c>
      <c r="AF39" s="83">
        <f t="shared" si="4"/>
        <v>0</v>
      </c>
      <c r="AG39" s="14"/>
      <c r="AH39" s="14"/>
      <c r="AI39" s="14"/>
      <c r="AJ39" s="14"/>
      <c r="AK39" s="14"/>
      <c r="AL39" s="14"/>
      <c r="AM39" s="14"/>
      <c r="AN39" s="14"/>
      <c r="AO39" s="14"/>
    </row>
    <row r="40" spans="2:41" s="8" customFormat="1" ht="25" customHeight="1" x14ac:dyDescent="0.35">
      <c r="B40" s="66"/>
      <c r="C40" s="66"/>
      <c r="D40" s="67"/>
      <c r="E40" s="68"/>
      <c r="F40" s="95"/>
      <c r="G40" s="90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9"/>
      <c r="AE40" s="82">
        <f t="shared" si="3"/>
        <v>0</v>
      </c>
      <c r="AF40" s="83">
        <f t="shared" si="4"/>
        <v>0</v>
      </c>
      <c r="AG40" s="14"/>
      <c r="AH40" s="14"/>
      <c r="AI40" s="14"/>
      <c r="AJ40" s="14"/>
      <c r="AK40" s="14"/>
      <c r="AL40" s="14"/>
      <c r="AM40" s="14"/>
      <c r="AN40" s="14"/>
      <c r="AO40" s="14"/>
    </row>
    <row r="41" spans="2:41" s="8" customFormat="1" ht="25" customHeight="1" x14ac:dyDescent="0.35">
      <c r="B41" s="66"/>
      <c r="C41" s="66"/>
      <c r="D41" s="67"/>
      <c r="E41" s="68"/>
      <c r="F41" s="95"/>
      <c r="G41" s="90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9"/>
      <c r="AE41" s="82">
        <f t="shared" si="3"/>
        <v>0</v>
      </c>
      <c r="AF41" s="83">
        <f t="shared" si="4"/>
        <v>0</v>
      </c>
      <c r="AG41" s="14"/>
      <c r="AH41" s="14"/>
      <c r="AI41" s="14"/>
      <c r="AJ41" s="14"/>
      <c r="AK41" s="14"/>
      <c r="AL41" s="14"/>
      <c r="AM41" s="14"/>
      <c r="AN41" s="14"/>
      <c r="AO41" s="14"/>
    </row>
    <row r="42" spans="2:41" s="8" customFormat="1" ht="25" customHeight="1" thickBot="1" x14ac:dyDescent="0.4">
      <c r="B42" s="69"/>
      <c r="C42" s="69"/>
      <c r="D42" s="70"/>
      <c r="E42" s="71"/>
      <c r="F42" s="96"/>
      <c r="G42" s="91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1"/>
      <c r="AE42" s="82">
        <f t="shared" si="3"/>
        <v>0</v>
      </c>
      <c r="AF42" s="83">
        <f t="shared" si="4"/>
        <v>0</v>
      </c>
      <c r="AG42" s="14"/>
      <c r="AH42" s="14"/>
      <c r="AI42" s="14"/>
      <c r="AJ42" s="14"/>
      <c r="AK42" s="14"/>
      <c r="AL42" s="14"/>
      <c r="AM42" s="14"/>
      <c r="AN42" s="14"/>
      <c r="AO42" s="14"/>
    </row>
    <row r="43" spans="2:41" s="5" customFormat="1" ht="29.95" customHeight="1" thickTop="1" thickBot="1" x14ac:dyDescent="0.4">
      <c r="B43" s="53" t="s">
        <v>34</v>
      </c>
      <c r="C43" s="54"/>
      <c r="D43" s="54"/>
      <c r="E43" s="55"/>
      <c r="F43" s="56"/>
      <c r="G43" s="57" t="s">
        <v>35</v>
      </c>
      <c r="H43" s="72">
        <f t="shared" ref="H43:AF43" si="5">SUM(H35:H42)</f>
        <v>21</v>
      </c>
      <c r="I43" s="73">
        <f t="shared" si="5"/>
        <v>0</v>
      </c>
      <c r="J43" s="73">
        <f t="shared" si="5"/>
        <v>0</v>
      </c>
      <c r="K43" s="73">
        <f t="shared" si="5"/>
        <v>0</v>
      </c>
      <c r="L43" s="73">
        <f t="shared" si="5"/>
        <v>0</v>
      </c>
      <c r="M43" s="73">
        <f t="shared" si="5"/>
        <v>0</v>
      </c>
      <c r="N43" s="73">
        <f t="shared" si="5"/>
        <v>0</v>
      </c>
      <c r="O43" s="73">
        <f t="shared" si="5"/>
        <v>0</v>
      </c>
      <c r="P43" s="73">
        <f t="shared" si="5"/>
        <v>0</v>
      </c>
      <c r="Q43" s="73">
        <f t="shared" si="5"/>
        <v>0</v>
      </c>
      <c r="R43" s="73">
        <f t="shared" si="5"/>
        <v>0</v>
      </c>
      <c r="S43" s="73">
        <f t="shared" si="5"/>
        <v>0</v>
      </c>
      <c r="T43" s="73">
        <f t="shared" si="5"/>
        <v>0</v>
      </c>
      <c r="U43" s="73">
        <f t="shared" si="5"/>
        <v>0</v>
      </c>
      <c r="V43" s="73">
        <f t="shared" si="5"/>
        <v>0</v>
      </c>
      <c r="W43" s="73">
        <f t="shared" si="5"/>
        <v>0</v>
      </c>
      <c r="X43" s="73">
        <f t="shared" si="5"/>
        <v>0</v>
      </c>
      <c r="Y43" s="73">
        <f t="shared" si="5"/>
        <v>0</v>
      </c>
      <c r="Z43" s="73">
        <f t="shared" si="5"/>
        <v>0</v>
      </c>
      <c r="AA43" s="73">
        <f t="shared" si="5"/>
        <v>0</v>
      </c>
      <c r="AB43" s="73">
        <f t="shared" si="5"/>
        <v>0</v>
      </c>
      <c r="AC43" s="73">
        <f t="shared" si="5"/>
        <v>0</v>
      </c>
      <c r="AD43" s="74">
        <f t="shared" si="5"/>
        <v>0</v>
      </c>
      <c r="AE43" s="102">
        <f t="shared" si="5"/>
        <v>168</v>
      </c>
      <c r="AF43" s="101">
        <f t="shared" si="5"/>
        <v>21000</v>
      </c>
    </row>
    <row r="44" spans="2:41" s="5" customFormat="1" ht="25" customHeight="1" thickBot="1" x14ac:dyDescent="0.4">
      <c r="H44" s="62"/>
      <c r="AE44" s="125" t="s">
        <v>37</v>
      </c>
      <c r="AF44" s="125" t="s">
        <v>19</v>
      </c>
    </row>
    <row r="45" spans="2:41" s="5" customFormat="1" ht="29.95" customHeight="1" thickTop="1" thickBot="1" x14ac:dyDescent="0.4">
      <c r="E45" s="55"/>
      <c r="F45" s="56"/>
      <c r="G45" s="57" t="s">
        <v>38</v>
      </c>
      <c r="H45" s="124">
        <f t="shared" ref="H45:AD45" si="6">(H30+H43)*8</f>
        <v>336</v>
      </c>
      <c r="I45" s="124">
        <f t="shared" si="6"/>
        <v>160</v>
      </c>
      <c r="J45" s="124">
        <f t="shared" si="6"/>
        <v>184</v>
      </c>
      <c r="K45" s="124">
        <f t="shared" si="6"/>
        <v>168</v>
      </c>
      <c r="L45" s="124">
        <f t="shared" si="6"/>
        <v>352</v>
      </c>
      <c r="M45" s="124">
        <f t="shared" si="6"/>
        <v>176</v>
      </c>
      <c r="N45" s="124">
        <f t="shared" si="6"/>
        <v>168</v>
      </c>
      <c r="O45" s="124">
        <f t="shared" si="6"/>
        <v>184</v>
      </c>
      <c r="P45" s="124">
        <f t="shared" si="6"/>
        <v>176</v>
      </c>
      <c r="Q45" s="124">
        <f t="shared" si="6"/>
        <v>80</v>
      </c>
      <c r="R45" s="124">
        <f t="shared" si="6"/>
        <v>0</v>
      </c>
      <c r="S45" s="124">
        <f t="shared" si="6"/>
        <v>0</v>
      </c>
      <c r="T45" s="124">
        <f t="shared" si="6"/>
        <v>0</v>
      </c>
      <c r="U45" s="124">
        <f t="shared" si="6"/>
        <v>0</v>
      </c>
      <c r="V45" s="124">
        <f t="shared" si="6"/>
        <v>0</v>
      </c>
      <c r="W45" s="124">
        <f t="shared" si="6"/>
        <v>0</v>
      </c>
      <c r="X45" s="124">
        <f t="shared" si="6"/>
        <v>0</v>
      </c>
      <c r="Y45" s="124">
        <f t="shared" si="6"/>
        <v>0</v>
      </c>
      <c r="Z45" s="124">
        <f t="shared" si="6"/>
        <v>0</v>
      </c>
      <c r="AA45" s="124">
        <f t="shared" si="6"/>
        <v>0</v>
      </c>
      <c r="AB45" s="124">
        <f t="shared" si="6"/>
        <v>0</v>
      </c>
      <c r="AC45" s="124">
        <f t="shared" si="6"/>
        <v>0</v>
      </c>
      <c r="AD45" s="124">
        <f t="shared" si="6"/>
        <v>0</v>
      </c>
      <c r="AE45" s="102">
        <f>SUM(AE30,AE43)</f>
        <v>1984</v>
      </c>
      <c r="AF45" s="101">
        <f>SUM(AF30,AF43)</f>
        <v>21000</v>
      </c>
    </row>
    <row r="46" spans="2:41" s="5" customFormat="1" ht="25" customHeight="1" x14ac:dyDescent="0.35">
      <c r="H46" s="128" t="s">
        <v>39</v>
      </c>
      <c r="AF46" s="75"/>
    </row>
    <row r="47" spans="2:41" s="6" customFormat="1" ht="25" customHeight="1" x14ac:dyDescent="0.35">
      <c r="B47" s="29" t="s">
        <v>40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5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2:41" s="6" customFormat="1" ht="25" customHeight="1" x14ac:dyDescent="0.35">
      <c r="B48" s="20" t="s">
        <v>41</v>
      </c>
      <c r="C48" s="21"/>
      <c r="D48" s="21"/>
      <c r="E48" s="21"/>
      <c r="F48" s="121"/>
      <c r="G48" s="122"/>
      <c r="H48" s="112" t="str">
        <f>TEXT($F$4,"MMM-YYYY")</f>
        <v>oct-2023</v>
      </c>
      <c r="I48" s="151" t="str">
        <f>TEXT(EDATE($F$4,1),"MMM-aaaa")</f>
        <v>nov-jueves</v>
      </c>
      <c r="J48" s="152" t="str">
        <f>TEXT(EDATE($F$4,2),"MMM-aaaa")</f>
        <v>dic-sábado</v>
      </c>
      <c r="K48" s="152" t="str">
        <f>TEXT(EDATE($F$4,3),"MMM-aaaa")</f>
        <v>ene-martes</v>
      </c>
      <c r="L48" s="152" t="str">
        <f>TEXT(EDATE($F$4,4),"MMM-aaaa")</f>
        <v>feb-viernes</v>
      </c>
      <c r="M48" s="152" t="str">
        <f>TEXT(EDATE($F$4,5),"MMM-aaaa")</f>
        <v>mar-sábado</v>
      </c>
      <c r="N48" s="152" t="str">
        <f>TEXT(EDATE($F$4,6),"MMM-aaaa")</f>
        <v>abr-martes</v>
      </c>
      <c r="O48" s="152" t="str">
        <f>TEXT(EDATE($F$4,7),"MMM-aaaa")</f>
        <v>may-jueves</v>
      </c>
      <c r="P48" s="152" t="str">
        <f>TEXT(EDATE($F$4,8),"MMM-aaaa")</f>
        <v>jun-domingo</v>
      </c>
      <c r="Q48" s="152" t="str">
        <f>TEXT(EDATE($F$4,9),"MMM-aaaa")</f>
        <v>jul-martes</v>
      </c>
      <c r="R48" s="152" t="str">
        <f>TEXT(EDATE($F$4,10),"MMM-aaaa")</f>
        <v>ago-viernes</v>
      </c>
      <c r="S48" s="152" t="str">
        <f>TEXT(EDATE($F$4,11),"MMM-aaaa")</f>
        <v>sep-lunes</v>
      </c>
      <c r="T48" s="152" t="str">
        <f>TEXT(EDATE($F$4,12),"MMM-aaaa")</f>
        <v>oct-miércoles</v>
      </c>
      <c r="U48" s="152" t="str">
        <f>TEXT(EDATE($F$4,13),"MMM-aaaa")</f>
        <v>nov-sábado</v>
      </c>
      <c r="V48" s="152" t="str">
        <f>TEXT(EDATE($F$4,14),"MMM-aaaa")</f>
        <v>dic-lunes</v>
      </c>
      <c r="W48" s="152" t="str">
        <f>TEXT(EDATE($F$4,15),"MMM-aaaa")</f>
        <v>ene-jueves</v>
      </c>
      <c r="X48" s="152" t="str">
        <f>TEXT(EDATE($F$4,16),"MMM-aaaa")</f>
        <v>feb-domingo</v>
      </c>
      <c r="Y48" s="152" t="str">
        <f>TEXT(EDATE($F$4,17),"MMM-aaaa")</f>
        <v>mar-domingo</v>
      </c>
      <c r="Z48" s="152" t="str">
        <f>TEXT(EDATE($F$4,18),"MMM-aaaa")</f>
        <v>abr-miércoles</v>
      </c>
      <c r="AA48" s="152" t="str">
        <f>TEXT(EDATE($F$4,19),"MMM-aaaa")</f>
        <v>may-viernes</v>
      </c>
      <c r="AB48" s="152" t="str">
        <f>TEXT(EDATE($F$4,20),"MMM-aaaa")</f>
        <v>jun-lunes</v>
      </c>
      <c r="AC48" s="152" t="str">
        <f>TEXT(EDATE($F$4,21),"MMM-aaaa")</f>
        <v>jul-miércoles</v>
      </c>
      <c r="AD48" s="153" t="str">
        <f>TEXT(EDATE($F$4,22),"MMM-aaaa")</f>
        <v>ago-sábado</v>
      </c>
      <c r="AE48" s="97" t="s">
        <v>19</v>
      </c>
      <c r="AF48" s="13"/>
      <c r="AG48" s="13"/>
      <c r="AH48" s="13"/>
      <c r="AI48" s="13"/>
      <c r="AJ48" s="13"/>
      <c r="AK48" s="13"/>
      <c r="AL48" s="13"/>
      <c r="AM48" s="13"/>
      <c r="AN48" s="13"/>
      <c r="AO48" s="13"/>
    </row>
    <row r="49" spans="1:41" s="8" customFormat="1" ht="25" customHeight="1" x14ac:dyDescent="0.35">
      <c r="B49" s="24" t="s">
        <v>42</v>
      </c>
      <c r="C49" s="25"/>
      <c r="D49" s="25"/>
      <c r="E49" s="25"/>
      <c r="F49" s="123"/>
      <c r="G49" s="90"/>
      <c r="H49" s="113">
        <v>18000</v>
      </c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4"/>
      <c r="AE49" s="109">
        <f t="shared" ref="AE49:AE55" si="7">SUM(H49:AD49)</f>
        <v>18000</v>
      </c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s="8" customFormat="1" ht="25" customHeight="1" x14ac:dyDescent="0.35">
      <c r="B50" s="24" t="s">
        <v>43</v>
      </c>
      <c r="C50" s="25"/>
      <c r="D50" s="25"/>
      <c r="E50" s="25"/>
      <c r="F50" s="123"/>
      <c r="G50" s="90"/>
      <c r="H50" s="114">
        <v>26000</v>
      </c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6"/>
      <c r="AE50" s="110">
        <f t="shared" si="7"/>
        <v>26000</v>
      </c>
      <c r="AF50" s="15"/>
      <c r="AG50" s="15"/>
      <c r="AH50" s="14"/>
      <c r="AI50" s="14"/>
      <c r="AJ50" s="14"/>
      <c r="AK50" s="14"/>
      <c r="AL50" s="14"/>
      <c r="AM50" s="14"/>
      <c r="AN50" s="14"/>
      <c r="AO50" s="14"/>
    </row>
    <row r="51" spans="1:41" s="8" customFormat="1" ht="25" customHeight="1" x14ac:dyDescent="0.35">
      <c r="B51" s="24" t="s">
        <v>44</v>
      </c>
      <c r="C51" s="25"/>
      <c r="D51" s="25"/>
      <c r="E51" s="25"/>
      <c r="F51" s="123"/>
      <c r="G51" s="90"/>
      <c r="H51" s="114">
        <v>14500</v>
      </c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6"/>
      <c r="AE51" s="110">
        <f t="shared" si="7"/>
        <v>14500</v>
      </c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s="8" customFormat="1" ht="25" customHeight="1" x14ac:dyDescent="0.35">
      <c r="B52" s="24" t="s">
        <v>45</v>
      </c>
      <c r="C52" s="25"/>
      <c r="D52" s="25"/>
      <c r="E52" s="25"/>
      <c r="F52" s="123"/>
      <c r="G52" s="90"/>
      <c r="H52" s="114">
        <v>3200</v>
      </c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6"/>
      <c r="AE52" s="110">
        <f t="shared" si="7"/>
        <v>3200</v>
      </c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s="8" customFormat="1" ht="25" customHeight="1" x14ac:dyDescent="0.35">
      <c r="B53" s="24" t="s">
        <v>46</v>
      </c>
      <c r="C53" s="25"/>
      <c r="D53" s="25"/>
      <c r="E53" s="25"/>
      <c r="F53" s="123"/>
      <c r="G53" s="90"/>
      <c r="H53" s="114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>
        <v>2800</v>
      </c>
      <c r="X53" s="105"/>
      <c r="Y53" s="105"/>
      <c r="Z53" s="105"/>
      <c r="AA53" s="105"/>
      <c r="AB53" s="105"/>
      <c r="AC53" s="105"/>
      <c r="AD53" s="106"/>
      <c r="AE53" s="110">
        <f t="shared" si="7"/>
        <v>2800</v>
      </c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s="8" customFormat="1" ht="25" customHeight="1" x14ac:dyDescent="0.35">
      <c r="B54" s="24" t="s">
        <v>46</v>
      </c>
      <c r="C54" s="25"/>
      <c r="D54" s="25"/>
      <c r="E54" s="25"/>
      <c r="F54" s="123"/>
      <c r="G54" s="90"/>
      <c r="H54" s="114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>
        <v>1100</v>
      </c>
      <c r="Y54" s="105"/>
      <c r="Z54" s="105"/>
      <c r="AA54" s="105"/>
      <c r="AB54" s="105"/>
      <c r="AC54" s="105"/>
      <c r="AD54" s="106"/>
      <c r="AE54" s="110">
        <f t="shared" si="7"/>
        <v>1100</v>
      </c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s="8" customFormat="1" ht="25" customHeight="1" thickBot="1" x14ac:dyDescent="0.4">
      <c r="B55" s="24" t="s">
        <v>46</v>
      </c>
      <c r="C55" s="25"/>
      <c r="D55" s="25"/>
      <c r="E55" s="25"/>
      <c r="F55" s="123"/>
      <c r="G55" s="90"/>
      <c r="H55" s="115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>
        <v>8500</v>
      </c>
      <c r="Z55" s="107"/>
      <c r="AA55" s="107"/>
      <c r="AB55" s="107"/>
      <c r="AC55" s="107"/>
      <c r="AD55" s="108"/>
      <c r="AE55" s="111">
        <f t="shared" si="7"/>
        <v>8500</v>
      </c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s="5" customFormat="1" ht="29.95" customHeight="1" thickTop="1" thickBot="1" x14ac:dyDescent="0.4">
      <c r="B56" s="116" t="s">
        <v>34</v>
      </c>
      <c r="C56" s="117"/>
      <c r="D56" s="117"/>
      <c r="E56" s="118"/>
      <c r="F56" s="119"/>
      <c r="G56" s="120" t="s">
        <v>35</v>
      </c>
      <c r="H56" s="98">
        <f t="shared" ref="H56:AE56" si="8">SUM(H49:H55)</f>
        <v>61700</v>
      </c>
      <c r="I56" s="99">
        <f t="shared" si="8"/>
        <v>0</v>
      </c>
      <c r="J56" s="99">
        <f t="shared" si="8"/>
        <v>0</v>
      </c>
      <c r="K56" s="99">
        <f t="shared" si="8"/>
        <v>0</v>
      </c>
      <c r="L56" s="99">
        <f t="shared" si="8"/>
        <v>0</v>
      </c>
      <c r="M56" s="99">
        <f t="shared" si="8"/>
        <v>0</v>
      </c>
      <c r="N56" s="99">
        <f t="shared" si="8"/>
        <v>0</v>
      </c>
      <c r="O56" s="99">
        <f t="shared" si="8"/>
        <v>0</v>
      </c>
      <c r="P56" s="99">
        <f t="shared" si="8"/>
        <v>0</v>
      </c>
      <c r="Q56" s="99">
        <f t="shared" si="8"/>
        <v>0</v>
      </c>
      <c r="R56" s="99">
        <f t="shared" si="8"/>
        <v>0</v>
      </c>
      <c r="S56" s="99">
        <f t="shared" si="8"/>
        <v>0</v>
      </c>
      <c r="T56" s="99">
        <f t="shared" si="8"/>
        <v>0</v>
      </c>
      <c r="U56" s="99">
        <f t="shared" si="8"/>
        <v>0</v>
      </c>
      <c r="V56" s="99">
        <f t="shared" si="8"/>
        <v>0</v>
      </c>
      <c r="W56" s="99">
        <f t="shared" si="8"/>
        <v>2800</v>
      </c>
      <c r="X56" s="99">
        <f t="shared" si="8"/>
        <v>1100</v>
      </c>
      <c r="Y56" s="99">
        <f t="shared" si="8"/>
        <v>8500</v>
      </c>
      <c r="Z56" s="99">
        <f t="shared" si="8"/>
        <v>0</v>
      </c>
      <c r="AA56" s="99">
        <f t="shared" si="8"/>
        <v>0</v>
      </c>
      <c r="AB56" s="99">
        <f t="shared" si="8"/>
        <v>0</v>
      </c>
      <c r="AC56" s="99">
        <f t="shared" si="8"/>
        <v>0</v>
      </c>
      <c r="AD56" s="100">
        <f t="shared" si="8"/>
        <v>0</v>
      </c>
      <c r="AE56" s="101">
        <f t="shared" si="8"/>
        <v>74100</v>
      </c>
    </row>
    <row r="57" spans="1:41" s="5" customFormat="1" ht="13.45" x14ac:dyDescent="0.35">
      <c r="H57" s="62"/>
      <c r="AF57" s="75"/>
    </row>
    <row r="58" spans="1:41" s="5" customFormat="1" ht="25.95" customHeight="1" x14ac:dyDescent="0.35">
      <c r="B58" s="126" t="s">
        <v>47</v>
      </c>
      <c r="H58" s="62"/>
      <c r="AF58" s="75"/>
    </row>
    <row r="59" spans="1:41" s="5" customFormat="1" ht="40.049999999999997" customHeight="1" x14ac:dyDescent="0.35">
      <c r="B59" s="127" t="s">
        <v>48</v>
      </c>
      <c r="C59" s="132">
        <f>AF45</f>
        <v>21000</v>
      </c>
    </row>
    <row r="60" spans="1:41" s="5" customFormat="1" ht="40.049999999999997" customHeight="1" x14ac:dyDescent="0.35">
      <c r="B60" s="127" t="s">
        <v>49</v>
      </c>
      <c r="C60" s="132">
        <f>AE56</f>
        <v>74100</v>
      </c>
    </row>
    <row r="61" spans="1:41" s="5" customFormat="1" ht="40.049999999999997" customHeight="1" thickBot="1" x14ac:dyDescent="0.4">
      <c r="B61" s="133" t="s">
        <v>50</v>
      </c>
      <c r="C61" s="134">
        <f>(C59+C60)*0.1</f>
        <v>9510</v>
      </c>
    </row>
    <row r="62" spans="1:41" s="5" customFormat="1" ht="40.049999999999997" customHeight="1" thickTop="1" thickBot="1" x14ac:dyDescent="0.4">
      <c r="B62" s="135" t="s">
        <v>19</v>
      </c>
      <c r="C62" s="136">
        <f>SUM(C59:C61)</f>
        <v>104610</v>
      </c>
    </row>
    <row r="63" spans="1:41" s="17" customFormat="1" ht="14.55" x14ac:dyDescent="0.35"/>
    <row r="64" spans="1:41" ht="15.6" customHeight="1" x14ac:dyDescent="0.35">
      <c r="A64" s="16"/>
    </row>
    <row r="65" spans="1:2" ht="15.6" customHeight="1" x14ac:dyDescent="0.35">
      <c r="A65" s="16"/>
    </row>
    <row r="66" spans="1:2" ht="27.55" customHeight="1" x14ac:dyDescent="0.35">
      <c r="A66" s="16"/>
      <c r="B66" s="137"/>
    </row>
    <row r="67" spans="1:2" ht="15.6" customHeight="1" x14ac:dyDescent="0.35">
      <c r="A67" s="16"/>
    </row>
    <row r="68" spans="1:2" ht="15.6" customHeight="1" x14ac:dyDescent="0.35">
      <c r="A68" s="16"/>
    </row>
    <row r="69" spans="1:2" ht="15.6" customHeight="1" x14ac:dyDescent="0.35">
      <c r="A69" s="16"/>
    </row>
    <row r="70" spans="1:2" ht="15.6" customHeight="1" x14ac:dyDescent="0.35">
      <c r="A70" s="16"/>
    </row>
    <row r="71" spans="1:2" ht="15.6" customHeight="1" x14ac:dyDescent="0.35">
      <c r="A71" s="16"/>
    </row>
    <row r="72" spans="1:2" ht="15.6" customHeight="1" x14ac:dyDescent="0.35">
      <c r="A72" s="16"/>
    </row>
    <row r="73" spans="1:2" ht="15.6" customHeight="1" x14ac:dyDescent="0.35">
      <c r="A73" s="16"/>
    </row>
    <row r="74" spans="1:2" ht="15.6" customHeight="1" x14ac:dyDescent="0.35">
      <c r="A74" s="16"/>
    </row>
    <row r="75" spans="1:2" ht="15.6" customHeight="1" x14ac:dyDescent="0.35">
      <c r="A75" s="16"/>
    </row>
    <row r="76" spans="1:2" ht="15.6" customHeight="1" x14ac:dyDescent="0.35">
      <c r="A76" s="16"/>
    </row>
    <row r="77" spans="1:2" ht="15.6" customHeight="1" x14ac:dyDescent="0.35">
      <c r="A77" s="16"/>
    </row>
    <row r="78" spans="1:2" ht="15.6" customHeight="1" x14ac:dyDescent="0.35">
      <c r="A78" s="16"/>
    </row>
    <row r="79" spans="1:2" ht="15.6" customHeight="1" x14ac:dyDescent="0.35">
      <c r="A79" s="16"/>
    </row>
    <row r="80" spans="1:2" ht="15.6" customHeight="1" x14ac:dyDescent="0.35">
      <c r="A80" s="16"/>
    </row>
    <row r="81" spans="1:1" ht="15.6" customHeight="1" x14ac:dyDescent="0.35">
      <c r="A81" s="16"/>
    </row>
    <row r="82" spans="1:1" ht="15.6" customHeight="1" x14ac:dyDescent="0.35">
      <c r="A82" s="16"/>
    </row>
    <row r="83" spans="1:1" ht="15.6" customHeight="1" x14ac:dyDescent="0.35">
      <c r="A83" s="16"/>
    </row>
    <row r="84" spans="1:1" ht="15.6" customHeight="1" x14ac:dyDescent="0.35">
      <c r="A84" s="16"/>
    </row>
    <row r="85" spans="1:1" ht="20.95" customHeight="1" x14ac:dyDescent="0.35">
      <c r="A85" s="16"/>
    </row>
    <row r="88" spans="1:1" ht="42.05" customHeight="1" x14ac:dyDescent="0.35"/>
  </sheetData>
  <printOptions verticalCentered="1"/>
  <pageMargins left="0.25" right="0.25" top="0.25" bottom="0.25" header="0" footer="0"/>
  <pageSetup scale="31" fitToWidth="0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recursos proyecto -</vt:lpstr>
      <vt:lpstr>Ejemplo Plan recursos proyecto</vt:lpstr>
      <vt:lpstr>'Ejemplo Plan recursos proyecto'!Área_de_impresión</vt:lpstr>
      <vt:lpstr>'Plan recursos proyecto 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Manuel Martínez Alfaro</cp:lastModifiedBy>
  <dcterms:created xsi:type="dcterms:W3CDTF">2016-02-17T05:52:24Z</dcterms:created>
  <dcterms:modified xsi:type="dcterms:W3CDTF">2023-09-28T15:30:13Z</dcterms:modified>
</cp:coreProperties>
</file>